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525" windowWidth="13995" windowHeight="7260" activeTab="2"/>
  </bookViews>
  <sheets>
    <sheet name="Grille avec exemple chiffré 1" sheetId="7" r:id="rId1"/>
    <sheet name="Grille avec exemple chiffré 2" sheetId="9" r:id="rId2"/>
    <sheet name="Grille EAD" sheetId="10" r:id="rId3"/>
  </sheets>
  <definedNames>
    <definedName name="_xlnm.Print_Area" localSheetId="0">'Grille avec exemple chiffré 1'!$A$1:$F$59</definedName>
    <definedName name="_xlnm.Print_Area" localSheetId="1">'Grille avec exemple chiffré 2'!$A$1:$F$59</definedName>
    <definedName name="_xlnm.Print_Area" localSheetId="2">'Grille EAD'!$A$1:$F$77</definedName>
  </definedNames>
  <calcPr calcId="145621"/>
</workbook>
</file>

<file path=xl/calcChain.xml><?xml version="1.0" encoding="utf-8"?>
<calcChain xmlns="http://schemas.openxmlformats.org/spreadsheetml/2006/main">
  <c r="F40" i="10" l="1"/>
  <c r="F42" i="10" s="1"/>
  <c r="F45" i="10" s="1"/>
  <c r="F37" i="10"/>
  <c r="F36" i="10"/>
  <c r="F35" i="10"/>
  <c r="F33" i="10"/>
  <c r="F30" i="10" l="1"/>
  <c r="F29" i="10"/>
  <c r="F59" i="10"/>
  <c r="F52" i="10"/>
  <c r="F54" i="10" s="1"/>
  <c r="F26" i="10"/>
  <c r="D19" i="10"/>
  <c r="F18" i="10"/>
  <c r="F17" i="10"/>
  <c r="F16" i="10"/>
  <c r="F15" i="10"/>
  <c r="F14" i="10"/>
  <c r="F13" i="10"/>
  <c r="F12" i="10"/>
  <c r="F11" i="10"/>
  <c r="F10" i="10"/>
  <c r="F6" i="10"/>
  <c r="F60" i="10" l="1"/>
  <c r="C71" i="10" s="1"/>
  <c r="F19" i="10"/>
  <c r="E19" i="10" s="1"/>
  <c r="C53" i="9"/>
  <c r="C53" i="7"/>
  <c r="C70" i="10" l="1"/>
  <c r="F41" i="9"/>
  <c r="F36" i="9"/>
  <c r="F42" i="9" s="1"/>
  <c r="F26" i="9"/>
  <c r="F19" i="9"/>
  <c r="D19" i="9"/>
  <c r="F18" i="9"/>
  <c r="F17" i="9"/>
  <c r="F16" i="9"/>
  <c r="F15" i="9"/>
  <c r="F14" i="9"/>
  <c r="F13" i="9"/>
  <c r="F12" i="9"/>
  <c r="F11" i="9"/>
  <c r="F10" i="9"/>
  <c r="F6" i="9"/>
  <c r="F62" i="10" l="1"/>
  <c r="F64" i="10"/>
  <c r="F46" i="10"/>
  <c r="E19" i="9"/>
  <c r="F27" i="9"/>
  <c r="C52" i="9" s="1"/>
  <c r="D19" i="7"/>
  <c r="C73" i="10" l="1"/>
  <c r="C74" i="10" s="1"/>
  <c r="E46" i="10"/>
  <c r="C77" i="10"/>
  <c r="C69" i="10"/>
  <c r="C72" i="10" s="1"/>
  <c r="F65" i="10"/>
  <c r="F28" i="9"/>
  <c r="C55" i="9"/>
  <c r="C56" i="9" s="1"/>
  <c r="E28" i="9"/>
  <c r="F44" i="9"/>
  <c r="F34" i="7"/>
  <c r="C75" i="10" l="1"/>
  <c r="C76" i="10" s="1"/>
  <c r="E65" i="10"/>
  <c r="F46" i="9"/>
  <c r="C51" i="9" s="1"/>
  <c r="C54" i="9" s="1"/>
  <c r="F47" i="9"/>
  <c r="E47" i="9" s="1"/>
  <c r="F41" i="7"/>
  <c r="F26" i="7"/>
  <c r="F6" i="7"/>
  <c r="C59" i="9" l="1"/>
  <c r="C57" i="9"/>
  <c r="C58" i="9" s="1"/>
  <c r="F36" i="7"/>
  <c r="F42" i="7" l="1"/>
  <c r="F18" i="7"/>
  <c r="F17" i="7"/>
  <c r="F16" i="7" l="1"/>
  <c r="F15" i="7"/>
  <c r="F14" i="7"/>
  <c r="F13" i="7"/>
  <c r="F12" i="7"/>
  <c r="F11" i="7"/>
  <c r="F10" i="7"/>
  <c r="F19" i="7" l="1"/>
  <c r="E19" i="7" s="1"/>
  <c r="F27" i="7" l="1"/>
  <c r="C52" i="7" l="1"/>
  <c r="F46" i="7"/>
  <c r="C59" i="7" s="1"/>
  <c r="F44" i="7"/>
  <c r="F28" i="7"/>
  <c r="C55" i="7" s="1"/>
  <c r="C56" i="7" s="1"/>
  <c r="C51" i="7" l="1"/>
  <c r="C54" i="7" s="1"/>
  <c r="E28" i="7"/>
  <c r="F47" i="7"/>
  <c r="C57" i="7" s="1"/>
  <c r="C58" i="7" s="1"/>
  <c r="E47" i="7" l="1"/>
</calcChain>
</file>

<file path=xl/comments1.xml><?xml version="1.0" encoding="utf-8"?>
<comments xmlns="http://schemas.openxmlformats.org/spreadsheetml/2006/main">
  <authors>
    <author>Administration centrale</author>
  </authors>
  <commentList>
    <comment ref="D9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Charges d'enseignement en heqTD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= (rémunérations brutes + charges patronales + indemnités + primes + heures complémentaires) / nombre d'heures statutaires et complémentaires
Pour une formation dans laquelle la dimension recherche n'est pas présente,  le coût de l'heure de formation sera calculée en retenant 50% des rémunérations brutes (100% pour les PRAG &amp; % à déterminer pour les doctorants contractuels).
</t>
        </r>
      </text>
    </comment>
    <comment ref="C10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Prendre le montant en vigueur :
59,29€/HETD en 12/2018 
(=41,41€ x 1,4319)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Prendre le montant en vigueur :
43,48€/HETD en 12/2018 
(=41,41€ x 1,05)</t>
        </r>
      </text>
    </comment>
    <comment ref="C32" authorId="0">
      <text>
        <r>
          <rPr>
            <b/>
            <sz val="9"/>
            <color indexed="81"/>
            <rFont val="Tahoma"/>
            <charset val="1"/>
          </rPr>
          <t>Administration centrale: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charset val="1"/>
          </rPr>
          <t xml:space="preserve"> :
l’insertion ; 
l’orientation ;
la scolarité ;
les relations internationales (partie formation) ; 
les technologies de l'information et de la communication pour l'enseignement (TICE) ;
la conception et la fabrication de ressources numériques (massive open online course MOOC, en français « cours en ligne ouverts à tous »...)
l’enseignement à distance (EAD) ; 
les observatoires de la vie étudiantes (OVE) ; 
les conseillers pédagogiques ; 
l’accompagnement de la validation des acquis de l’expérience (VAE) ;
les services de formation continue et alternance ; 
l’ingénierie pédagogique ; 
la production audiovisuelle...
</t>
        </r>
      </text>
    </comment>
    <comment ref="C33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Il recouvre les bibliothèques et les services de documentation.
</t>
        </r>
      </text>
    </comment>
    <comment ref="C34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</t>
        </r>
        <r>
          <rPr>
            <b/>
            <sz val="9"/>
            <color indexed="81"/>
            <rFont val="Tahoma"/>
            <family val="2"/>
          </rPr>
          <t>Valorisation</t>
        </r>
        <r>
          <rPr>
            <sz val="9"/>
            <color indexed="81"/>
            <rFont val="Tahoma"/>
            <family val="2"/>
          </rPr>
          <t xml:space="preserve">
la diffusion des connaissances : publications, culture scientifique et technique, diffusion des savoirs (musées, collections, jardins botaniques, planétariums…) ;
la transformation des connaissances en innovation : contrats de R&amp;D, maturation de projets technologiques, incubation d'entreprises ;
la commercialisation des connaissance : une partie des SAIC et filiales, prises de participation dans des sociétés de transfert, contrats de prestations, prestations liées aux plateaux techniques, coûts de brevets...
</t>
        </r>
        <r>
          <rPr>
            <b/>
            <sz val="9"/>
            <color indexed="81"/>
            <rFont val="Tahoma"/>
            <family val="2"/>
          </rPr>
          <t>Appui à la recherche</t>
        </r>
        <r>
          <rPr>
            <sz val="9"/>
            <color indexed="81"/>
            <rFont val="Tahoma"/>
            <family val="2"/>
          </rPr>
          <t xml:space="preserve"> 
les fonctions centrales de recherche ;
les relations internationales (partie recherche) ; 
les services d'accompagnement aux montages et à la gestion de projets présentés à l’agence nationale de la recherche, à l’union européenne ; 
les services d'accueil de restauration et d'hébergement d'enseignants chercheurs ;
la gestion des structures fédératives…
</t>
        </r>
        <r>
          <rPr>
            <i/>
            <sz val="9"/>
            <color indexed="81"/>
            <rFont val="Tahoma"/>
            <family val="2"/>
          </rPr>
          <t>Cette activité ne comprend pas d'activité de recherche.</t>
        </r>
      </text>
    </comment>
    <comment ref="C35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la culture, y compris pour le personnel de l'établissement ;
les sports ;
le service universitaire de médecine préventive et de promotion de la santé (SUMPPS).
</t>
        </r>
      </text>
    </comment>
    <comment ref="C38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la présidence et la direction de l’établissement ; 
les ressources humaines ; 
les finances ; 
les achats ; 
la communication ;
le juridique ; 
les services généraux ;
la reprographie ;
la direction des UFR (directeurs, responsables administratifs, secrétariats de départements…) ;
la santé, l’hygiène et la sécurité ; 
les œuvres sociales…
</t>
        </r>
      </text>
    </comment>
    <comment ref="C39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C’est l’ensemble des bâtiments, des terrains et des aménagements sur terrain constituant l’établissement.
</t>
        </r>
      </text>
    </comment>
    <comment ref="C40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les réseaux et infrastructures informatiques ;
les différents systèmes d’information ou applications (gestion, plateforme pédagogique, accès ressources documentaires, système intégré de gestion de bibliothèque SIGB...) ; 
l’informatique bureautique ;
l’environnement numérique de travail (équipements informatiques des espaces d’enseignement…), les sites web et les services numériques associés ;
la téléphonie fixe et mobile ;
les télécommunications.
</t>
        </r>
      </text>
    </comment>
    <comment ref="E44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Saisir le % le plus approprié si les coûts indirects ne peuvent être calculés à partir de la connaissance des coûts des activités.
Ce % est à calculer par l'établissement à partir de ses données de comptabilité générale et budgétaire. Il se situe généralement autour de 65-75%.</t>
        </r>
      </text>
    </comment>
    <comment ref="A59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Nbre de stagiaires nécessaires
 pour couvrir les coûts complets de la formation.</t>
        </r>
      </text>
    </comment>
  </commentList>
</comments>
</file>

<file path=xl/comments2.xml><?xml version="1.0" encoding="utf-8"?>
<comments xmlns="http://schemas.openxmlformats.org/spreadsheetml/2006/main">
  <authors>
    <author>Administration centrale</author>
  </authors>
  <commentList>
    <comment ref="D9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Charges d'enseignement en heqTD</t>
        </r>
      </text>
    </comment>
    <comment ref="E44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Saisir le % le plus approprié si les coûts indirects ne peuvent être calculés à partir de la connaissance des coûts des activités.
Ce % est à calculer par l'établissement à partir de ses données de comptabilité générale et budgétaire. Il se situe généralement autour de 65-75%.</t>
        </r>
      </text>
    </comment>
    <comment ref="A59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Nbre de stagiaires nécessaires
 pour couvrir les coûts complets de la formation.</t>
        </r>
      </text>
    </comment>
  </commentList>
</comments>
</file>

<file path=xl/comments3.xml><?xml version="1.0" encoding="utf-8"?>
<comments xmlns="http://schemas.openxmlformats.org/spreadsheetml/2006/main">
  <authors>
    <author>Administration centrale</author>
  </authors>
  <commentList>
    <comment ref="D9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Charges d'enseignement en heqTD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= (rémunérations brutes + charges patronales + indemnités + primes + heures complémentaires) / nombre d'heures statutaires et complémentaires
Pour une formation dans laquelle la dimension recherche n'est pas présente,  le coût de l'heure de formation sera calculée en retenant 50% des rémunérations brutes (100% pour les PRAG &amp; % à déterminer pour les doctorants contractuels).
</t>
        </r>
      </text>
    </comment>
    <comment ref="C10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Administration centrale:
</t>
        </r>
        <r>
          <rPr>
            <sz val="9"/>
            <color indexed="81"/>
            <rFont val="Tahoma"/>
            <family val="2"/>
          </rPr>
          <t>Cf. grille de grille de correspondance corps et familles de corps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Prendre le montant en vigueur :
59,29€/HETD en 12/2018 
(=41,41€ x 1,4319)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Prendre le montant en vigueur :
43,48€/HETD en 12/2018 
(=41,41€ x 1,05)</t>
        </r>
      </text>
    </comment>
    <comment ref="C50" authorId="0">
      <text>
        <r>
          <rPr>
            <b/>
            <sz val="9"/>
            <color indexed="81"/>
            <rFont val="Tahoma"/>
            <charset val="1"/>
          </rPr>
          <t>Administration centrale: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charset val="1"/>
          </rPr>
          <t xml:space="preserve"> :
l’insertion ; 
l’orientation ;
la scolarité ;
les relations internationales (partie formation) ; 
les technologies de l'information et de la communication pour l'enseignement (TICE) ;
la conception et la fabrication de ressources numériques (massive open online course MOOC, en français « cours en ligne ouverts à tous »...)
l’enseignement à distance (EAD) ; 
les observatoires de la vie étudiantes (OVE) ; 
les conseillers pédagogiques ; 
l’accompagnement de la validation des acquis de l’expérience (VAE) ;
les services de formation continue et alternance ; 
l’ingénierie pédagogique ; 
la production audiovisuelle...
</t>
        </r>
      </text>
    </comment>
    <comment ref="C51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Il recouvre les bibliothèques et les services de documentation.
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</t>
        </r>
        <r>
          <rPr>
            <b/>
            <sz val="9"/>
            <color indexed="81"/>
            <rFont val="Tahoma"/>
            <family val="2"/>
          </rPr>
          <t>Valorisation</t>
        </r>
        <r>
          <rPr>
            <sz val="9"/>
            <color indexed="81"/>
            <rFont val="Tahoma"/>
            <family val="2"/>
          </rPr>
          <t xml:space="preserve">
la diffusion des connaissances : publications, culture scientifique et technique, diffusion des savoirs (musées, collections, jardins botaniques, planétariums…) ;
la transformation des connaissances en innovation : contrats de R&amp;D, maturation de projets technologiques, incubation d'entreprises ;
la commercialisation des connaissance : une partie des SAIC et filiales, prises de participation dans des sociétés de transfert, contrats de prestations, prestations liées aux plateaux techniques, coûts de brevets...
</t>
        </r>
        <r>
          <rPr>
            <b/>
            <sz val="9"/>
            <color indexed="81"/>
            <rFont val="Tahoma"/>
            <family val="2"/>
          </rPr>
          <t>Appui à la recherche</t>
        </r>
        <r>
          <rPr>
            <sz val="9"/>
            <color indexed="81"/>
            <rFont val="Tahoma"/>
            <family val="2"/>
          </rPr>
          <t xml:space="preserve"> 
les fonctions centrales de recherche ;
les relations internationales (partie recherche) ; 
les services d'accompagnement aux montages et à la gestion de projets présentés à l’agence nationale de la recherche, à l’union européenne ; 
les services d'accueil de restauration et d'hébergement d'enseignants chercheurs ;
la gestion des structures fédératives…
</t>
        </r>
        <r>
          <rPr>
            <i/>
            <sz val="9"/>
            <color indexed="81"/>
            <rFont val="Tahoma"/>
            <family val="2"/>
          </rPr>
          <t>Cette activité ne comprend pas d'activité de recherche.</t>
        </r>
      </text>
    </comment>
    <comment ref="C53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la culture, y compris pour le personnel de l'établissement ;
les sports ;
le service universitaire de médecine préventive et de promotion de la santé (SUMPPS).
</t>
        </r>
      </text>
    </comment>
    <comment ref="C56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la présidence et la direction de l’établissement ; 
les ressources humaines ; 
les finances ; 
les achats ; 
la communication ;
le juridique ; 
les services généraux ;
la reprographie ;
la direction des UFR (directeurs, responsables administratifs, secrétariats de départements…) ;
la santé, l’hygiène et la sécurité ; 
les œuvres sociales…
</t>
        </r>
      </text>
    </comment>
    <comment ref="C57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C’est l’ensemble des bâtiments, des terrains et des aménagements sur terrain constituant l’établissement.
</t>
        </r>
      </text>
    </comment>
    <comment ref="C58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u/>
            <sz val="9"/>
            <color indexed="81"/>
            <rFont val="Tahoma"/>
            <family val="2"/>
          </rPr>
          <t>Périmètre</t>
        </r>
        <r>
          <rPr>
            <sz val="9"/>
            <color indexed="81"/>
            <rFont val="Tahoma"/>
            <family val="2"/>
          </rPr>
          <t xml:space="preserve"> :
les réseaux et infrastructures informatiques ;
les différents systèmes d’information ou applications (gestion, plateforme pédagogique, accès ressources documentaires, système intégré de gestion de bibliothèque SIGB...) ; 
l’informatique bureautique ;
l’environnement numérique de travail (équipements informatiques des espaces d’enseignement…), les sites web et les services numériques associés ;
la téléphonie fixe et mobile ;
les télécommunications.
</t>
        </r>
      </text>
    </comment>
    <comment ref="E62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Saisir le % le plus approprié si les coûts indirects ne peuvent être calculés à partir de la connaissance des coûts des activités.
Ce % est à calculer par l'établissement à partir de ses données de comptabilité générale et budgétaire. Il se situe généralement autour de 65-75%.</t>
        </r>
      </text>
    </comment>
    <comment ref="A77" authorId="0">
      <text>
        <r>
          <rPr>
            <b/>
            <sz val="9"/>
            <color indexed="81"/>
            <rFont val="Tahoma"/>
            <family val="2"/>
          </rPr>
          <t>Administration centrale:</t>
        </r>
        <r>
          <rPr>
            <sz val="9"/>
            <color indexed="81"/>
            <rFont val="Tahoma"/>
            <family val="2"/>
          </rPr>
          <t xml:space="preserve">
Nbre de stagiaires nécessaires
 pour couvrir les coûts complets de la formation.</t>
        </r>
      </text>
    </comment>
  </commentList>
</comments>
</file>

<file path=xl/sharedStrings.xml><?xml version="1.0" encoding="utf-8"?>
<sst xmlns="http://schemas.openxmlformats.org/spreadsheetml/2006/main" count="243" uniqueCount="84">
  <si>
    <t>- Ens Associés
- Invités
- ATER
- Lecteur</t>
  </si>
  <si>
    <t>- MCF/PR</t>
  </si>
  <si>
    <t>- Ens 2nd degré</t>
  </si>
  <si>
    <t>- Doctorant Etat</t>
  </si>
  <si>
    <t>Colonne1</t>
  </si>
  <si>
    <t>Colonne2</t>
  </si>
  <si>
    <t>Colonne3</t>
  </si>
  <si>
    <t>Zones à renseigner</t>
  </si>
  <si>
    <t>Colonne5</t>
  </si>
  <si>
    <t>Colonne6</t>
  </si>
  <si>
    <t>Nombre d'heures de formation</t>
  </si>
  <si>
    <t>Colonne22</t>
  </si>
  <si>
    <t>Tarif</t>
  </si>
  <si>
    <t>- Professeurs des universités et assimilés</t>
  </si>
  <si>
    <t>- Maîtres de conférences et assimilés</t>
  </si>
  <si>
    <t>- Professeurs agrégés et assimilés</t>
  </si>
  <si>
    <t>- Autres enseignants issus de l’éducation nationale et assimilés</t>
  </si>
  <si>
    <t>- Doctorants contractuels</t>
  </si>
  <si>
    <t>- Autres enseignants contractuels : enseignants-chercheurs associés et invités (PAST et MAST), attachés temporaires d’enseignement et de recherche (ATER), lecteurs, maîtres de langue</t>
  </si>
  <si>
    <t>- Vacataires fonctionnaires</t>
  </si>
  <si>
    <t>- Vacataires non fonctionnaires</t>
  </si>
  <si>
    <t>- Autres (honoraires de formation…)</t>
  </si>
  <si>
    <t>- Appui à la formation</t>
  </si>
  <si>
    <t>- Documentation</t>
  </si>
  <si>
    <t>- Valorisation et appui à la recherche</t>
  </si>
  <si>
    <t>- Vie étudiante</t>
  </si>
  <si>
    <t>- Gouvernance, pilotage, gestion</t>
  </si>
  <si>
    <t>- Patrimoine immobilier</t>
  </si>
  <si>
    <t>- Système d'information et numérique</t>
  </si>
  <si>
    <t>GRILLE DE CALCUL DU COÛT COMPLET D'UNE ACTION DE FORMATION CONTINUE</t>
  </si>
  <si>
    <t>COÛTS DE PERSONNEL FORMATION (enseignants, enseignants chercheurs, chercheurs et vacataires)</t>
  </si>
  <si>
    <t>COÛTS SPECIFIQUES</t>
  </si>
  <si>
    <t>COÛTS DE SOUTIEN</t>
  </si>
  <si>
    <t>COÛTS DE SUPPORT</t>
  </si>
  <si>
    <t>MARGE SUR COÛTS DIRECTS (doit être &gt; 0)</t>
  </si>
  <si>
    <t>- Frais publicitaires (insertion catalogue, frais de site web, envoi publicitaire, envoi brochures…)</t>
  </si>
  <si>
    <t>- Fonctionnement (pochettes stagiaires, reprographie, location de salle, coursier, objets publicitaires…)</t>
  </si>
  <si>
    <t>- Restauration (pauses cafés, restaurants, traiteurs…)</t>
  </si>
  <si>
    <t>- Déplacements et hébergements des intervenants (trains, hôtels…)</t>
  </si>
  <si>
    <t>- Autres frais spécifiques</t>
  </si>
  <si>
    <t>TOTAL COÛTS DE PERSONNEL FORMATION</t>
  </si>
  <si>
    <t>TOTAL COÛTS SPECIFIQUES</t>
  </si>
  <si>
    <t>TOTAL COÛTS DE SOUTIEN</t>
  </si>
  <si>
    <t>TOTAL COÛTS DE SUPPORT</t>
  </si>
  <si>
    <t>CHIFFRE D'AFFAIRE PREVISIONNEL</t>
  </si>
  <si>
    <t>COÛTS DIRECTS</t>
  </si>
  <si>
    <t>OU</t>
  </si>
  <si>
    <t>COÛTS INDIRECTS (calculés à partir de la "connaissance des coûts des activités")</t>
  </si>
  <si>
    <t>MARGE SUR COÛTS COMPLETS (doit être &gt; 0)</t>
  </si>
  <si>
    <t>Nbre stagiaires</t>
  </si>
  <si>
    <t>III - TOTAL COÛTS COMPLETS = TOTAL COÛTS DIRECTS (I) + TOTAL COÛTS INDIRECTS (II1 ou II2)</t>
  </si>
  <si>
    <t>I - TOTAL COÛTS DIRECTS</t>
  </si>
  <si>
    <t>II1 - TOTAL COÛTS INDIRECTS</t>
  </si>
  <si>
    <t>II2 - TOTAL COÛTS INDIRECTS "FORFAITAIRES" (calculés avec un % des coûts directs)</t>
  </si>
  <si>
    <t>Coûts complets</t>
  </si>
  <si>
    <t>dont coûts indirects</t>
  </si>
  <si>
    <t>dont coûts directs</t>
  </si>
  <si>
    <t>Marge sur coûts complets</t>
  </si>
  <si>
    <t>Marge sur coûts directs</t>
  </si>
  <si>
    <t>en % du tarif de vente</t>
  </si>
  <si>
    <t>Chiffes clés / stagiaire</t>
  </si>
  <si>
    <t>Coût complets de l'heure de formation</t>
  </si>
  <si>
    <t>Coût total des heures de formation</t>
  </si>
  <si>
    <t>Coût de l'heure de formation (pondéré des HCC)</t>
  </si>
  <si>
    <t>Nombre minimum de stagiaires</t>
  </si>
  <si>
    <t>- Autres (honoraires de formation, forfait…)</t>
  </si>
  <si>
    <t>COÛTS EAD</t>
  </si>
  <si>
    <t>Nombre d'heures</t>
  </si>
  <si>
    <t>Coût de l'heure</t>
  </si>
  <si>
    <t>Droits d'auteurs</t>
  </si>
  <si>
    <t>Montant</t>
  </si>
  <si>
    <t>1- Amont</t>
  </si>
  <si>
    <t>2- Mise en production</t>
  </si>
  <si>
    <t>Formation des intervenants (Heures ing. pédagogiques)</t>
  </si>
  <si>
    <t>Gestion des aspects informatiques</t>
  </si>
  <si>
    <t>Rédaction cahier des charges numérisation (Heures EC &amp; ing. pédagogiques)</t>
  </si>
  <si>
    <t>Scénarisation et story board (Heures EC &amp; ing. pédagogiques)</t>
  </si>
  <si>
    <t>Production des ressources (Heures ing. pédagogiques)</t>
  </si>
  <si>
    <t>Gestion des aspects audiovisuels (Heures ing. pédagogiques + amortiss.)</t>
  </si>
  <si>
    <t>Intégration, tests et mises à jour (Heures EC &amp; ing. pédagogiques + amortiss.)</t>
  </si>
  <si>
    <t>3- Mise en œuvre</t>
  </si>
  <si>
    <t>Inscriptions / attestations / évaluations (forfait / stagiaire)</t>
  </si>
  <si>
    <t>Animation du cours (Heures EC)</t>
  </si>
  <si>
    <t>TOTAL COÛTS 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</si>
</sst>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€&quot;"/>
    <numFmt numFmtId="165" formatCode="0.0%"/>
    <numFmt numFmtId="166" formatCode="#,##0.0\ &quot;€&quot;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  <font>
      <b/>
      <i/>
      <sz val="11"/>
      <color rgb="FF0070C0"/>
      <name val="Arial"/>
      <family val="2"/>
    </font>
    <font>
      <b/>
      <i/>
      <sz val="11"/>
      <color rgb="FF7030A0"/>
      <name val="Arial"/>
      <family val="2"/>
    </font>
    <font>
      <b/>
      <sz val="11"/>
      <color rgb="FF7030A0"/>
      <name val="Arial"/>
      <family val="2"/>
    </font>
    <font>
      <b/>
      <u/>
      <sz val="11"/>
      <color theme="9" tint="-0.249977111117893"/>
      <name val="Arial"/>
      <family val="2"/>
    </font>
    <font>
      <sz val="11"/>
      <color rgb="FFFF0000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rgb="FF0070C0"/>
      <name val="Arial"/>
      <family val="2"/>
    </font>
    <font>
      <b/>
      <u/>
      <sz val="12"/>
      <color rgb="FF0070C0"/>
      <name val="Arial"/>
      <family val="2"/>
    </font>
    <font>
      <b/>
      <i/>
      <sz val="12"/>
      <color rgb="FF7030A0"/>
      <name val="Arial"/>
      <family val="2"/>
    </font>
    <font>
      <b/>
      <sz val="12"/>
      <color rgb="FF7030A0"/>
      <name val="Arial"/>
      <family val="2"/>
    </font>
    <font>
      <b/>
      <i/>
      <sz val="12"/>
      <name val="Arial"/>
      <family val="2"/>
    </font>
    <font>
      <b/>
      <i/>
      <sz val="12"/>
      <color rgb="FFFF0000"/>
      <name val="Arial"/>
      <family val="2"/>
    </font>
    <font>
      <b/>
      <sz val="22"/>
      <name val="Calibri"/>
      <family val="2"/>
      <scheme val="minor"/>
    </font>
    <font>
      <b/>
      <sz val="9"/>
      <color rgb="FF0070C0"/>
      <name val="Arial"/>
      <family val="2"/>
    </font>
    <font>
      <b/>
      <i/>
      <sz val="14"/>
      <color rgb="FFFF0000"/>
      <name val="Arial"/>
      <family val="2"/>
    </font>
    <font>
      <b/>
      <sz val="14"/>
      <name val="Arial"/>
      <family val="2"/>
    </font>
    <font>
      <b/>
      <sz val="14"/>
      <color rgb="FF7030A0"/>
      <name val="Arial"/>
      <family val="2"/>
    </font>
    <font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rgb="FFFF000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1"/>
      <color rgb="FF00B05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9"/>
      <color indexed="81"/>
      <name val="Tahoma"/>
      <family val="2"/>
    </font>
    <font>
      <i/>
      <sz val="9"/>
      <color indexed="81"/>
      <name val="Tahoma"/>
      <family val="2"/>
    </font>
    <font>
      <b/>
      <i/>
      <sz val="11"/>
      <color theme="5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A5A5A5"/>
      </patternFill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double">
        <color rgb="FF0070C0"/>
      </left>
      <right/>
      <top style="double">
        <color rgb="FF0070C0"/>
      </top>
      <bottom/>
      <diagonal/>
    </border>
    <border>
      <left/>
      <right/>
      <top style="double">
        <color rgb="FF0070C0"/>
      </top>
      <bottom/>
      <diagonal/>
    </border>
    <border>
      <left/>
      <right style="double">
        <color rgb="FF0070C0"/>
      </right>
      <top style="double">
        <color rgb="FF0070C0"/>
      </top>
      <bottom/>
      <diagonal/>
    </border>
    <border>
      <left style="double">
        <color rgb="FF0070C0"/>
      </left>
      <right/>
      <top/>
      <bottom/>
      <diagonal/>
    </border>
    <border>
      <left/>
      <right style="double">
        <color rgb="FF0070C0"/>
      </right>
      <top/>
      <bottom/>
      <diagonal/>
    </border>
    <border>
      <left style="double">
        <color rgb="FF0070C0"/>
      </left>
      <right/>
      <top/>
      <bottom style="double">
        <color rgb="FF0070C0"/>
      </bottom>
      <diagonal/>
    </border>
    <border>
      <left/>
      <right/>
      <top/>
      <bottom style="double">
        <color rgb="FF0070C0"/>
      </bottom>
      <diagonal/>
    </border>
    <border>
      <left/>
      <right style="double">
        <color rgb="FF0070C0"/>
      </right>
      <top/>
      <bottom style="double">
        <color rgb="FF0070C0"/>
      </bottom>
      <diagonal/>
    </border>
    <border>
      <left style="double">
        <color rgb="FF0070C0"/>
      </left>
      <right/>
      <top style="thin">
        <color rgb="FF0070C0"/>
      </top>
      <bottom/>
      <diagonal/>
    </border>
    <border>
      <left/>
      <right style="double">
        <color rgb="FF0070C0"/>
      </right>
      <top style="thin">
        <color rgb="FF0070C0"/>
      </top>
      <bottom/>
      <diagonal/>
    </border>
    <border>
      <left/>
      <right/>
      <top style="double">
        <color rgb="FF0070C0"/>
      </top>
      <bottom style="double">
        <color rgb="FF0070C0"/>
      </bottom>
      <diagonal/>
    </border>
    <border>
      <left style="double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rgb="FF0070C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rgb="FF0070C0"/>
      </bottom>
      <diagonal/>
    </border>
    <border>
      <left/>
      <right style="double">
        <color rgb="FF0070C0"/>
      </right>
      <top style="thin">
        <color indexed="64"/>
      </top>
      <bottom style="double">
        <color rgb="FF0070C0"/>
      </bottom>
      <diagonal/>
    </border>
    <border>
      <left style="double">
        <color rgb="FF0070C0"/>
      </left>
      <right/>
      <top style="double">
        <color rgb="FF0070C0"/>
      </top>
      <bottom style="double">
        <color rgb="FF0070C0"/>
      </bottom>
      <diagonal/>
    </border>
    <border>
      <left/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rgb="FF0070C0"/>
      </top>
      <bottom/>
      <diagonal/>
    </border>
    <border>
      <left style="thin">
        <color auto="1"/>
      </left>
      <right style="double">
        <color rgb="FF0070C0"/>
      </right>
      <top style="double">
        <color rgb="FF0070C0"/>
      </top>
      <bottom/>
      <diagonal/>
    </border>
    <border>
      <left style="double">
        <color rgb="FF0070C0"/>
      </left>
      <right style="thin">
        <color auto="1"/>
      </right>
      <top/>
      <bottom/>
      <diagonal/>
    </border>
    <border>
      <left style="thin">
        <color auto="1"/>
      </left>
      <right style="double">
        <color rgb="FF0070C0"/>
      </right>
      <top/>
      <bottom/>
      <diagonal/>
    </border>
    <border>
      <left style="thin">
        <color auto="1"/>
      </left>
      <right style="double">
        <color rgb="FF0070C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rgb="FF0070C0"/>
      </right>
      <top/>
      <bottom style="thin">
        <color auto="1"/>
      </bottom>
      <diagonal/>
    </border>
    <border>
      <left style="double">
        <color rgb="FF0070C0"/>
      </left>
      <right style="thin">
        <color auto="1"/>
      </right>
      <top style="thin">
        <color auto="1"/>
      </top>
      <bottom style="double">
        <color rgb="FF0070C0"/>
      </bottom>
      <diagonal/>
    </border>
    <border>
      <left style="thin">
        <color auto="1"/>
      </left>
      <right style="double">
        <color rgb="FF0070C0"/>
      </right>
      <top style="thin">
        <color auto="1"/>
      </top>
      <bottom style="double">
        <color rgb="FF0070C0"/>
      </bottom>
      <diagonal/>
    </border>
    <border>
      <left/>
      <right style="thin">
        <color auto="1"/>
      </right>
      <top style="thin">
        <color auto="1"/>
      </top>
      <bottom style="double">
        <color rgb="FF0070C0"/>
      </bottom>
      <diagonal/>
    </border>
    <border>
      <left/>
      <right style="double">
        <color rgb="FF0070C0"/>
      </right>
      <top/>
      <bottom style="thin">
        <color rgb="FF0070C0"/>
      </bottom>
      <diagonal/>
    </border>
    <border>
      <left style="thin">
        <color rgb="FF0070C0"/>
      </left>
      <right style="double">
        <color rgb="FF0070C0"/>
      </right>
      <top style="thin">
        <color rgb="FF0070C0"/>
      </top>
      <bottom/>
      <diagonal/>
    </border>
    <border>
      <left style="thin">
        <color rgb="FF0070C0"/>
      </left>
      <right style="double">
        <color rgb="FF0070C0"/>
      </right>
      <top/>
      <bottom/>
      <diagonal/>
    </border>
    <border>
      <left style="thin">
        <color rgb="FF0070C0"/>
      </left>
      <right style="double">
        <color rgb="FF0070C0"/>
      </right>
      <top/>
      <bottom style="thin">
        <color rgb="FF0070C0"/>
      </bottom>
      <diagonal/>
    </border>
    <border>
      <left style="double">
        <color rgb="FF0070C0"/>
      </left>
      <right/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</borders>
  <cellStyleXfs count="3">
    <xf numFmtId="0" fontId="0" fillId="0" borderId="0"/>
    <xf numFmtId="0" fontId="1" fillId="0" borderId="0"/>
    <xf numFmtId="0" fontId="12" fillId="3" borderId="3" applyNumberFormat="0" applyAlignment="0" applyProtection="0"/>
  </cellStyleXfs>
  <cellXfs count="156">
    <xf numFmtId="0" fontId="0" fillId="0" borderId="0" xfId="0"/>
    <xf numFmtId="0" fontId="3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quotePrefix="1" applyFont="1" applyBorder="1" applyAlignment="1">
      <alignment vertical="center" wrapText="1"/>
    </xf>
    <xf numFmtId="0" fontId="9" fillId="0" borderId="0" xfId="0" quotePrefix="1" applyFont="1" applyBorder="1" applyAlignment="1">
      <alignment vertical="center"/>
    </xf>
    <xf numFmtId="0" fontId="9" fillId="0" borderId="0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Continuous" vertical="center" shrinkToFi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Continuous" vertical="center" shrinkToFit="1"/>
    </xf>
    <xf numFmtId="0" fontId="5" fillId="0" borderId="0" xfId="0" quotePrefix="1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vertical="center"/>
    </xf>
    <xf numFmtId="164" fontId="6" fillId="0" borderId="0" xfId="0" applyNumberFormat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3" fillId="0" borderId="0" xfId="0" applyFont="1" applyBorder="1" applyAlignment="1">
      <alignment horizontal="centerContinuous" vertical="center" shrinkToFit="1"/>
    </xf>
    <xf numFmtId="164" fontId="1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horizontal="centerContinuous" vertical="center" shrinkToFit="1"/>
    </xf>
    <xf numFmtId="164" fontId="5" fillId="0" borderId="0" xfId="0" applyNumberFormat="1" applyFont="1" applyFill="1" applyBorder="1" applyAlignment="1">
      <alignment vertical="center"/>
    </xf>
    <xf numFmtId="164" fontId="16" fillId="0" borderId="0" xfId="0" applyNumberFormat="1" applyFont="1" applyFill="1" applyBorder="1" applyAlignment="1">
      <alignment horizontal="right" vertical="center" shrinkToFit="1"/>
    </xf>
    <xf numFmtId="164" fontId="17" fillId="0" borderId="0" xfId="0" applyNumberFormat="1" applyFont="1" applyFill="1" applyBorder="1" applyAlignment="1">
      <alignment horizontal="right" vertical="center" shrinkToFit="1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quotePrefix="1" applyFont="1" applyBorder="1" applyAlignment="1">
      <alignment horizontal="left" vertical="center"/>
    </xf>
    <xf numFmtId="164" fontId="12" fillId="0" borderId="0" xfId="2" applyNumberForma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164" fontId="6" fillId="0" borderId="10" xfId="0" applyNumberFormat="1" applyFont="1" applyBorder="1" applyAlignment="1">
      <alignment horizontal="right" vertical="center"/>
    </xf>
    <xf numFmtId="0" fontId="14" fillId="0" borderId="14" xfId="0" applyFont="1" applyBorder="1" applyAlignment="1">
      <alignment vertical="center"/>
    </xf>
    <xf numFmtId="0" fontId="5" fillId="0" borderId="9" xfId="0" quotePrefix="1" applyFont="1" applyBorder="1" applyAlignment="1">
      <alignment vertical="center" wrapText="1"/>
    </xf>
    <xf numFmtId="0" fontId="9" fillId="0" borderId="12" xfId="0" quotePrefix="1" applyFont="1" applyBorder="1" applyAlignment="1">
      <alignment horizontal="left" vertical="center"/>
    </xf>
    <xf numFmtId="0" fontId="5" fillId="0" borderId="12" xfId="0" quotePrefix="1" applyFont="1" applyBorder="1" applyAlignment="1">
      <alignment horizontal="left" vertical="center" wrapText="1"/>
    </xf>
    <xf numFmtId="164" fontId="6" fillId="0" borderId="12" xfId="0" applyNumberFormat="1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19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Continuous" vertical="center" shrinkToFit="1"/>
    </xf>
    <xf numFmtId="0" fontId="15" fillId="0" borderId="7" xfId="0" applyFont="1" applyBorder="1" applyAlignment="1">
      <alignment horizontal="centerContinuous" vertical="center" shrinkToFit="1"/>
    </xf>
    <xf numFmtId="0" fontId="3" fillId="0" borderId="7" xfId="0" applyFont="1" applyBorder="1" applyAlignment="1">
      <alignment horizontal="centerContinuous" vertical="center" shrinkToFit="1"/>
    </xf>
    <xf numFmtId="0" fontId="3" fillId="0" borderId="1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center"/>
    </xf>
    <xf numFmtId="0" fontId="11" fillId="0" borderId="12" xfId="0" applyFont="1" applyBorder="1" applyAlignment="1">
      <alignment vertical="center"/>
    </xf>
    <xf numFmtId="0" fontId="18" fillId="0" borderId="12" xfId="0" applyFont="1" applyBorder="1" applyAlignment="1">
      <alignment horizontal="centerContinuous" vertical="center" shrinkToFit="1"/>
    </xf>
    <xf numFmtId="0" fontId="18" fillId="0" borderId="0" xfId="0" applyFont="1" applyBorder="1" applyAlignment="1">
      <alignment horizontal="left" vertical="center"/>
    </xf>
    <xf numFmtId="164" fontId="6" fillId="0" borderId="7" xfId="0" applyNumberFormat="1" applyFont="1" applyFill="1" applyBorder="1" applyAlignment="1">
      <alignment horizontal="right" vertical="center"/>
    </xf>
    <xf numFmtId="0" fontId="21" fillId="0" borderId="9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 shrinkToFit="1"/>
    </xf>
    <xf numFmtId="0" fontId="22" fillId="0" borderId="9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shrinkToFit="1"/>
    </xf>
    <xf numFmtId="0" fontId="22" fillId="0" borderId="21" xfId="0" applyFont="1" applyBorder="1" applyAlignment="1">
      <alignment horizontal="left" vertical="center"/>
    </xf>
    <xf numFmtId="0" fontId="23" fillId="0" borderId="0" xfId="0" applyFont="1" applyBorder="1" applyAlignment="1">
      <alignment horizontal="centerContinuous" vertical="center" shrinkToFit="1"/>
    </xf>
    <xf numFmtId="0" fontId="24" fillId="0" borderId="0" xfId="0" applyFont="1" applyBorder="1" applyAlignment="1">
      <alignment horizontal="centerContinuous" vertical="center" shrinkToFit="1"/>
    </xf>
    <xf numFmtId="0" fontId="25" fillId="0" borderId="11" xfId="0" applyFont="1" applyBorder="1" applyAlignment="1">
      <alignment horizontal="left" vertical="center"/>
    </xf>
    <xf numFmtId="0" fontId="26" fillId="0" borderId="12" xfId="0" applyFont="1" applyBorder="1" applyAlignment="1">
      <alignment vertical="center"/>
    </xf>
    <xf numFmtId="0" fontId="21" fillId="0" borderId="12" xfId="0" applyFont="1" applyBorder="1" applyAlignment="1">
      <alignment horizontal="centerContinuous" vertical="center" shrinkToFit="1"/>
    </xf>
    <xf numFmtId="165" fontId="21" fillId="0" borderId="12" xfId="0" applyNumberFormat="1" applyFont="1" applyBorder="1" applyAlignment="1">
      <alignment horizontal="center" vertical="center"/>
    </xf>
    <xf numFmtId="0" fontId="5" fillId="0" borderId="0" xfId="0" quotePrefix="1" applyFont="1" applyBorder="1" applyAlignment="1">
      <alignment vertical="center" wrapText="1"/>
    </xf>
    <xf numFmtId="0" fontId="20" fillId="0" borderId="23" xfId="0" applyFont="1" applyBorder="1" applyAlignment="1">
      <alignment horizontal="center" vertical="top" wrapText="1"/>
    </xf>
    <xf numFmtId="0" fontId="20" fillId="0" borderId="24" xfId="0" applyFont="1" applyBorder="1" applyAlignment="1">
      <alignment horizontal="center" vertical="top" wrapText="1"/>
    </xf>
    <xf numFmtId="3" fontId="5" fillId="4" borderId="20" xfId="0" applyNumberFormat="1" applyFont="1" applyFill="1" applyBorder="1" applyAlignment="1">
      <alignment horizontal="center" vertical="center"/>
    </xf>
    <xf numFmtId="164" fontId="5" fillId="4" borderId="18" xfId="0" applyNumberFormat="1" applyFont="1" applyFill="1" applyBorder="1" applyAlignment="1">
      <alignment horizontal="center" vertical="center"/>
    </xf>
    <xf numFmtId="0" fontId="9" fillId="0" borderId="7" xfId="0" quotePrefix="1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22" fillId="0" borderId="11" xfId="0" applyFont="1" applyBorder="1" applyAlignment="1">
      <alignment horizontal="left" vertical="center"/>
    </xf>
    <xf numFmtId="9" fontId="5" fillId="4" borderId="12" xfId="0" applyNumberFormat="1" applyFont="1" applyFill="1" applyBorder="1" applyAlignment="1">
      <alignment horizontal="centerContinuous" vertical="center" shrinkToFit="1"/>
    </xf>
    <xf numFmtId="9" fontId="3" fillId="0" borderId="0" xfId="0" applyNumberFormat="1" applyFont="1" applyFill="1" applyAlignment="1">
      <alignment vertical="center"/>
    </xf>
    <xf numFmtId="0" fontId="6" fillId="0" borderId="30" xfId="0" applyFont="1" applyBorder="1" applyAlignment="1">
      <alignment horizontal="right" vertical="center"/>
    </xf>
    <xf numFmtId="0" fontId="4" fillId="0" borderId="30" xfId="0" applyFont="1" applyBorder="1" applyAlignment="1">
      <alignment vertical="center"/>
    </xf>
    <xf numFmtId="0" fontId="6" fillId="0" borderId="29" xfId="0" applyFont="1" applyBorder="1" applyAlignment="1">
      <alignment horizontal="right" vertical="center"/>
    </xf>
    <xf numFmtId="0" fontId="30" fillId="0" borderId="2" xfId="0" applyFont="1" applyBorder="1" applyAlignment="1">
      <alignment horizontal="right" vertical="center"/>
    </xf>
    <xf numFmtId="0" fontId="30" fillId="0" borderId="31" xfId="0" applyFont="1" applyBorder="1" applyAlignment="1">
      <alignment horizontal="right" vertical="center"/>
    </xf>
    <xf numFmtId="0" fontId="32" fillId="0" borderId="0" xfId="0" applyFont="1" applyBorder="1" applyAlignment="1">
      <alignment horizontal="center" vertical="center"/>
    </xf>
    <xf numFmtId="3" fontId="6" fillId="4" borderId="25" xfId="0" applyNumberFormat="1" applyFont="1" applyFill="1" applyBorder="1" applyAlignment="1">
      <alignment horizontal="right" vertical="center"/>
    </xf>
    <xf numFmtId="3" fontId="5" fillId="0" borderId="27" xfId="0" applyNumberFormat="1" applyFont="1" applyFill="1" applyBorder="1" applyAlignment="1">
      <alignment horizontal="right" vertical="center"/>
    </xf>
    <xf numFmtId="164" fontId="6" fillId="4" borderId="26" xfId="0" applyNumberFormat="1" applyFont="1" applyFill="1" applyBorder="1" applyAlignment="1">
      <alignment horizontal="center" vertical="center"/>
    </xf>
    <xf numFmtId="164" fontId="5" fillId="0" borderId="28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3" fontId="33" fillId="0" borderId="39" xfId="0" applyNumberFormat="1" applyFont="1" applyBorder="1" applyAlignment="1">
      <alignment horizontal="center" vertical="center"/>
    </xf>
    <xf numFmtId="164" fontId="5" fillId="0" borderId="33" xfId="0" applyNumberFormat="1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165" fontId="30" fillId="0" borderId="35" xfId="0" applyNumberFormat="1" applyFont="1" applyBorder="1" applyAlignment="1">
      <alignment horizontal="center" vertical="center"/>
    </xf>
    <xf numFmtId="165" fontId="30" fillId="0" borderId="37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/>
    </xf>
    <xf numFmtId="0" fontId="6" fillId="0" borderId="34" xfId="0" applyFont="1" applyBorder="1" applyAlignment="1">
      <alignment horizontal="right" vertical="center"/>
    </xf>
    <xf numFmtId="0" fontId="30" fillId="0" borderId="34" xfId="0" applyFont="1" applyBorder="1" applyAlignment="1">
      <alignment horizontal="right" vertical="center"/>
    </xf>
    <xf numFmtId="0" fontId="33" fillId="0" borderId="40" xfId="0" applyFont="1" applyBorder="1" applyAlignment="1">
      <alignment vertical="center"/>
    </xf>
    <xf numFmtId="3" fontId="5" fillId="0" borderId="38" xfId="0" applyNumberFormat="1" applyFont="1" applyFill="1" applyBorder="1" applyAlignment="1">
      <alignment horizontal="center" vertical="center"/>
    </xf>
    <xf numFmtId="164" fontId="27" fillId="0" borderId="22" xfId="0" applyNumberFormat="1" applyFont="1" applyBorder="1" applyAlignment="1">
      <alignment vertical="center"/>
    </xf>
    <xf numFmtId="164" fontId="18" fillId="0" borderId="10" xfId="0" applyNumberFormat="1" applyFont="1" applyBorder="1" applyAlignment="1">
      <alignment vertical="center"/>
    </xf>
    <xf numFmtId="164" fontId="18" fillId="0" borderId="8" xfId="0" applyNumberFormat="1" applyFont="1" applyBorder="1" applyAlignment="1">
      <alignment vertical="center"/>
    </xf>
    <xf numFmtId="164" fontId="20" fillId="0" borderId="15" xfId="0" applyNumberFormat="1" applyFont="1" applyBorder="1" applyAlignment="1">
      <alignment horizontal="center" vertical="top" wrapText="1"/>
    </xf>
    <xf numFmtId="164" fontId="5" fillId="0" borderId="41" xfId="0" applyNumberFormat="1" applyFont="1" applyBorder="1" applyAlignment="1">
      <alignment horizontal="right" vertical="center"/>
    </xf>
    <xf numFmtId="164" fontId="13" fillId="0" borderId="15" xfId="0" applyNumberFormat="1" applyFont="1" applyBorder="1" applyAlignment="1">
      <alignment horizontal="right" vertical="center"/>
    </xf>
    <xf numFmtId="164" fontId="6" fillId="4" borderId="42" xfId="0" applyNumberFormat="1" applyFont="1" applyFill="1" applyBorder="1" applyAlignment="1">
      <alignment horizontal="right" vertical="center"/>
    </xf>
    <xf numFmtId="164" fontId="6" fillId="4" borderId="43" xfId="0" applyNumberFormat="1" applyFont="1" applyFill="1" applyBorder="1" applyAlignment="1">
      <alignment horizontal="right" vertical="center"/>
    </xf>
    <xf numFmtId="164" fontId="5" fillId="0" borderId="44" xfId="0" applyNumberFormat="1" applyFont="1" applyFill="1" applyBorder="1" applyAlignment="1">
      <alignment horizontal="right" vertical="center"/>
    </xf>
    <xf numFmtId="164" fontId="22" fillId="0" borderId="10" xfId="0" applyNumberFormat="1" applyFont="1" applyBorder="1" applyAlignment="1">
      <alignment horizontal="right" vertical="center" shrinkToFit="1"/>
    </xf>
    <xf numFmtId="164" fontId="25" fillId="0" borderId="13" xfId="0" applyNumberFormat="1" applyFont="1" applyBorder="1" applyAlignment="1">
      <alignment horizontal="right" vertical="center" shrinkToFit="1"/>
    </xf>
    <xf numFmtId="164" fontId="6" fillId="0" borderId="10" xfId="0" applyNumberFormat="1" applyFont="1" applyFill="1" applyBorder="1" applyAlignment="1">
      <alignment horizontal="right" vertical="center"/>
    </xf>
    <xf numFmtId="164" fontId="17" fillId="0" borderId="8" xfId="0" applyNumberFormat="1" applyFont="1" applyBorder="1" applyAlignment="1">
      <alignment horizontal="right" vertical="center" shrinkToFit="1"/>
    </xf>
    <xf numFmtId="164" fontId="13" fillId="0" borderId="15" xfId="0" applyNumberFormat="1" applyFont="1" applyFill="1" applyBorder="1" applyAlignment="1">
      <alignment horizontal="right" vertical="center"/>
    </xf>
    <xf numFmtId="164" fontId="6" fillId="4" borderId="42" xfId="0" applyNumberFormat="1" applyFont="1" applyFill="1" applyBorder="1" applyAlignment="1">
      <alignment vertical="center"/>
    </xf>
    <xf numFmtId="164" fontId="13" fillId="0" borderId="10" xfId="0" applyNumberFormat="1" applyFont="1" applyFill="1" applyBorder="1" applyAlignment="1">
      <alignment horizontal="right" vertical="center"/>
    </xf>
    <xf numFmtId="164" fontId="22" fillId="0" borderId="13" xfId="0" applyNumberFormat="1" applyFont="1" applyFill="1" applyBorder="1" applyAlignment="1">
      <alignment horizontal="right" vertical="center"/>
    </xf>
    <xf numFmtId="164" fontId="13" fillId="0" borderId="13" xfId="0" applyNumberFormat="1" applyFont="1" applyFill="1" applyBorder="1" applyAlignment="1">
      <alignment horizontal="right" vertical="center"/>
    </xf>
    <xf numFmtId="164" fontId="22" fillId="0" borderId="8" xfId="0" applyNumberFormat="1" applyFont="1" applyFill="1" applyBorder="1" applyAlignment="1">
      <alignment horizontal="right" vertical="center"/>
    </xf>
    <xf numFmtId="166" fontId="5" fillId="0" borderId="36" xfId="0" applyNumberFormat="1" applyFont="1" applyBorder="1" applyAlignment="1">
      <alignment horizontal="center" vertical="center"/>
    </xf>
    <xf numFmtId="164" fontId="6" fillId="0" borderId="35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31" fillId="0" borderId="21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164" fontId="5" fillId="0" borderId="10" xfId="0" applyNumberFormat="1" applyFont="1" applyFill="1" applyBorder="1" applyAlignment="1">
      <alignment horizontal="right" vertical="center"/>
    </xf>
    <xf numFmtId="0" fontId="5" fillId="0" borderId="45" xfId="0" quotePrefix="1" applyFont="1" applyBorder="1" applyAlignment="1">
      <alignment vertical="center" wrapText="1"/>
    </xf>
    <xf numFmtId="0" fontId="3" fillId="0" borderId="46" xfId="0" applyFont="1" applyBorder="1" applyAlignment="1">
      <alignment vertical="center"/>
    </xf>
    <xf numFmtId="0" fontId="5" fillId="0" borderId="46" xfId="0" quotePrefix="1" applyFont="1" applyBorder="1" applyAlignment="1">
      <alignment horizontal="left" vertical="center"/>
    </xf>
    <xf numFmtId="0" fontId="5" fillId="0" borderId="46" xfId="0" quotePrefix="1" applyFont="1" applyBorder="1" applyAlignment="1">
      <alignment vertical="center"/>
    </xf>
    <xf numFmtId="0" fontId="6" fillId="0" borderId="46" xfId="0" applyFont="1" applyBorder="1" applyAlignment="1">
      <alignment horizontal="center" vertical="center"/>
    </xf>
    <xf numFmtId="164" fontId="5" fillId="4" borderId="10" xfId="0" applyNumberFormat="1" applyFont="1" applyFill="1" applyBorder="1" applyAlignment="1">
      <alignment horizontal="right" vertical="center"/>
    </xf>
    <xf numFmtId="0" fontId="14" fillId="0" borderId="9" xfId="0" applyFont="1" applyBorder="1" applyAlignment="1">
      <alignment vertical="center"/>
    </xf>
    <xf numFmtId="0" fontId="20" fillId="0" borderId="25" xfId="0" applyFont="1" applyBorder="1" applyAlignment="1">
      <alignment horizontal="center" vertical="top" wrapText="1"/>
    </xf>
    <xf numFmtId="0" fontId="20" fillId="0" borderId="26" xfId="0" applyFont="1" applyBorder="1" applyAlignment="1">
      <alignment horizontal="center" vertical="top" wrapText="1"/>
    </xf>
    <xf numFmtId="164" fontId="20" fillId="0" borderId="10" xfId="0" applyNumberFormat="1" applyFont="1" applyBorder="1" applyAlignment="1">
      <alignment horizontal="center" vertical="top" wrapText="1"/>
    </xf>
    <xf numFmtId="0" fontId="38" fillId="0" borderId="9" xfId="0" quotePrefix="1" applyFont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/>
    </xf>
  </cellXfs>
  <cellStyles count="3">
    <cellStyle name="Normal" xfId="0" builtinId="0"/>
    <cellStyle name="Normal 2" xfId="1"/>
    <cellStyle name="Vérification" xfId="2" builtinId="23"/>
  </cellStyles>
  <dxfs count="30"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  <border diagonalUp="0" diagonalDown="0">
        <left/>
        <right style="double">
          <color rgb="FF0070C0"/>
        </right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0070C0"/>
        </left>
        <right/>
        <top/>
        <bottom/>
        <vertical/>
        <horizontal/>
      </border>
    </dxf>
    <dxf>
      <border outline="0">
        <bottom style="medium">
          <color rgb="FF0070C0"/>
        </bottom>
      </border>
    </dxf>
    <dxf>
      <border outline="0">
        <top style="medium">
          <color rgb="FF0070C0"/>
        </top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  <border diagonalUp="0" diagonalDown="0">
        <left/>
        <right style="double">
          <color rgb="FF0070C0"/>
        </right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0070C0"/>
        </left>
        <right/>
        <top/>
        <bottom/>
        <vertical/>
        <horizontal/>
      </border>
    </dxf>
    <dxf>
      <border outline="0">
        <top style="medium">
          <color rgb="FF0070C0"/>
        </top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border outline="0">
        <bottom style="medium">
          <color rgb="FF0070C0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  <border diagonalUp="0" diagonalDown="0">
        <left/>
        <right style="double">
          <color rgb="FF0070C0"/>
        </right>
        <top style="double">
          <color auto="1"/>
        </top>
        <bottom style="double">
          <color auto="1"/>
        </bottom>
        <vertical/>
        <horizontal style="double">
          <color auto="1"/>
        </horizontal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alignment vertical="center" textRotation="0" indent="0" justifyLastLine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indent="0" justifyLastLine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0070C0"/>
        </left>
        <right/>
        <top/>
        <bottom/>
        <vertical/>
        <horizontal/>
      </border>
    </dxf>
    <dxf>
      <border outline="0">
        <top style="medium">
          <color rgb="FF0070C0"/>
        </top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  <dxf>
      <border outline="0">
        <bottom style="medium">
          <color rgb="FF0070C0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vertical="center" textRotation="0" indent="0" justifyLastLine="0" readingOrder="0"/>
    </dxf>
  </dxfs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au13" displayName="Tableau13" ref="A5:F47" totalsRowShown="0" headerRowDxfId="29" dataDxfId="27" headerRowBorderDxfId="28" tableBorderDxfId="26">
  <autoFilter ref="A5:F47"/>
  <tableColumns count="6">
    <tableColumn id="1" name="Colonne1" dataDxfId="25"/>
    <tableColumn id="2" name="Colonne2" dataDxfId="24"/>
    <tableColumn id="4" name="Colonne22" dataDxfId="23"/>
    <tableColumn id="3" name="Colonne3" dataDxfId="22"/>
    <tableColumn id="5" name="Colonne5" dataDxfId="21"/>
    <tableColumn id="6" name="Colonne6" dataDxfId="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au132" displayName="Tableau132" ref="A5:F47" totalsRowShown="0" headerRowDxfId="19" dataDxfId="17" headerRowBorderDxfId="18" tableBorderDxfId="16">
  <autoFilter ref="A5:F47"/>
  <tableColumns count="6">
    <tableColumn id="1" name="Colonne1" dataDxfId="15"/>
    <tableColumn id="2" name="Colonne2" dataDxfId="14"/>
    <tableColumn id="4" name="Colonne22" dataDxfId="13"/>
    <tableColumn id="3" name="Colonne3" dataDxfId="12"/>
    <tableColumn id="5" name="Colonne5" dataDxfId="11"/>
    <tableColumn id="6" name="Colonne6" dataDxfId="10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au134" displayName="Tableau134" ref="A5:F65" totalsRowShown="0" headerRowDxfId="9" dataDxfId="8" headerRowBorderDxfId="6" tableBorderDxfId="7">
  <autoFilter ref="A5:F65"/>
  <tableColumns count="6">
    <tableColumn id="1" name="Colonne1" dataDxfId="5"/>
    <tableColumn id="2" name="Colonne2" dataDxfId="4"/>
    <tableColumn id="4" name="Colonne22" dataDxfId="3"/>
    <tableColumn id="3" name="Colonne3" dataDxfId="2"/>
    <tableColumn id="5" name="Colonne5" dataDxfId="1"/>
    <tableColumn id="6" name="Colonne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0"/>
  <sheetViews>
    <sheetView showGridLines="0" topLeftCell="A10" zoomScaleNormal="100" workbookViewId="0">
      <selection activeCell="F28" sqref="F28"/>
    </sheetView>
  </sheetViews>
  <sheetFormatPr baseColWidth="10" defaultRowHeight="14.25" x14ac:dyDescent="0.25"/>
  <cols>
    <col min="1" max="1" width="42" style="11" customWidth="1"/>
    <col min="2" max="2" width="28.5703125" style="11" hidden="1" customWidth="1"/>
    <col min="3" max="3" width="78.140625" style="11" customWidth="1"/>
    <col min="4" max="4" width="18.7109375" style="11" customWidth="1"/>
    <col min="5" max="5" width="13" style="11" bestFit="1" customWidth="1"/>
    <col min="6" max="6" width="16.140625" style="11" customWidth="1"/>
    <col min="7" max="7" width="12.140625" style="26" customWidth="1"/>
    <col min="8" max="16384" width="11.42578125" style="11"/>
  </cols>
  <sheetData>
    <row r="1" spans="1:9" s="10" customFormat="1" ht="32.25" customHeight="1" thickTop="1" x14ac:dyDescent="0.25">
      <c r="A1" s="136" t="s">
        <v>29</v>
      </c>
      <c r="B1" s="137"/>
      <c r="C1" s="137"/>
      <c r="D1" s="137"/>
      <c r="E1" s="137"/>
      <c r="F1" s="138"/>
      <c r="G1" s="25"/>
    </row>
    <row r="2" spans="1:9" ht="15" x14ac:dyDescent="0.25">
      <c r="A2" s="58" t="s">
        <v>7</v>
      </c>
      <c r="B2" s="48"/>
      <c r="C2" s="48"/>
      <c r="D2" s="1"/>
      <c r="E2" s="12" t="s">
        <v>12</v>
      </c>
      <c r="F2" s="80">
        <v>6000</v>
      </c>
      <c r="G2" s="21"/>
    </row>
    <row r="3" spans="1:9" ht="30.75" thickBot="1" x14ac:dyDescent="0.3">
      <c r="A3" s="49"/>
      <c r="B3" s="50"/>
      <c r="C3" s="50"/>
      <c r="D3" s="51"/>
      <c r="E3" s="52" t="s">
        <v>49</v>
      </c>
      <c r="F3" s="79">
        <v>25</v>
      </c>
      <c r="G3" s="27"/>
    </row>
    <row r="4" spans="1:9" ht="15.75" customHeight="1" thickTop="1" thickBot="1" x14ac:dyDescent="0.3">
      <c r="B4" s="7"/>
      <c r="C4" s="9"/>
    </row>
    <row r="5" spans="1:9" ht="15" hidden="1" thickBot="1" x14ac:dyDescent="0.3">
      <c r="A5" s="36" t="s">
        <v>4</v>
      </c>
      <c r="B5" s="37" t="s">
        <v>5</v>
      </c>
      <c r="C5" s="2" t="s">
        <v>11</v>
      </c>
      <c r="D5" s="1" t="s">
        <v>6</v>
      </c>
      <c r="E5" s="1" t="s">
        <v>8</v>
      </c>
      <c r="F5" s="1" t="s">
        <v>9</v>
      </c>
      <c r="G5" s="28"/>
    </row>
    <row r="6" spans="1:9" ht="22.5" customHeight="1" thickTop="1" thickBot="1" x14ac:dyDescent="0.3">
      <c r="A6" s="69" t="s">
        <v>44</v>
      </c>
      <c r="B6" s="57"/>
      <c r="C6" s="57"/>
      <c r="D6" s="56"/>
      <c r="E6" s="56"/>
      <c r="F6" s="114">
        <f>F2*F3</f>
        <v>150000</v>
      </c>
    </row>
    <row r="7" spans="1:9" ht="22.5" customHeight="1" thickTop="1" thickBot="1" x14ac:dyDescent="0.3">
      <c r="A7" s="62"/>
      <c r="B7" s="2"/>
      <c r="C7" s="2"/>
      <c r="D7" s="1"/>
      <c r="E7" s="1"/>
      <c r="F7" s="115"/>
    </row>
    <row r="8" spans="1:9" ht="22.5" customHeight="1" thickTop="1" x14ac:dyDescent="0.25">
      <c r="A8" s="68" t="s">
        <v>45</v>
      </c>
      <c r="B8" s="38"/>
      <c r="C8" s="38"/>
      <c r="D8" s="39"/>
      <c r="E8" s="39"/>
      <c r="F8" s="116"/>
    </row>
    <row r="9" spans="1:9" ht="60" x14ac:dyDescent="0.25">
      <c r="A9" s="42" t="s">
        <v>30</v>
      </c>
      <c r="B9" s="22"/>
      <c r="C9" s="22"/>
      <c r="D9" s="77" t="s">
        <v>10</v>
      </c>
      <c r="E9" s="78" t="s">
        <v>63</v>
      </c>
      <c r="F9" s="117" t="s">
        <v>62</v>
      </c>
      <c r="G9" s="29"/>
    </row>
    <row r="10" spans="1:9" ht="22.5" customHeight="1" x14ac:dyDescent="0.25">
      <c r="A10" s="40"/>
      <c r="B10" s="6" t="s">
        <v>1</v>
      </c>
      <c r="C10" s="14" t="s">
        <v>13</v>
      </c>
      <c r="D10" s="94">
        <v>25</v>
      </c>
      <c r="E10" s="96">
        <v>273</v>
      </c>
      <c r="F10" s="41">
        <f>Tableau13[[#This Row],[Colonne3]]*E10</f>
        <v>6825</v>
      </c>
      <c r="G10" s="29"/>
    </row>
    <row r="11" spans="1:9" ht="24" customHeight="1" x14ac:dyDescent="0.25">
      <c r="A11" s="40"/>
      <c r="B11" s="6" t="s">
        <v>1</v>
      </c>
      <c r="C11" s="14" t="s">
        <v>14</v>
      </c>
      <c r="D11" s="94">
        <v>120</v>
      </c>
      <c r="E11" s="96">
        <v>177</v>
      </c>
      <c r="F11" s="41">
        <f>Tableau13[[#This Row],[Colonne3]]*E11</f>
        <v>21240</v>
      </c>
      <c r="G11" s="31"/>
    </row>
    <row r="12" spans="1:9" ht="24" customHeight="1" x14ac:dyDescent="0.25">
      <c r="A12" s="40"/>
      <c r="B12" s="5" t="s">
        <v>2</v>
      </c>
      <c r="C12" s="14" t="s">
        <v>15</v>
      </c>
      <c r="D12" s="94">
        <v>170</v>
      </c>
      <c r="E12" s="96">
        <v>189</v>
      </c>
      <c r="F12" s="41">
        <f>Tableau13[[#This Row],[Colonne3]]*E12</f>
        <v>32130</v>
      </c>
      <c r="G12" s="31"/>
      <c r="H12" s="35"/>
      <c r="I12" s="17"/>
    </row>
    <row r="13" spans="1:9" ht="24" customHeight="1" x14ac:dyDescent="0.25">
      <c r="A13" s="40"/>
      <c r="B13" s="3"/>
      <c r="C13" s="14" t="s">
        <v>16</v>
      </c>
      <c r="D13" s="94">
        <v>0</v>
      </c>
      <c r="E13" s="96">
        <v>165</v>
      </c>
      <c r="F13" s="41">
        <f>Tableau13[[#This Row],[Colonne3]]*E13</f>
        <v>0</v>
      </c>
      <c r="G13" s="31"/>
      <c r="H13" s="35"/>
      <c r="I13" s="17"/>
    </row>
    <row r="14" spans="1:9" ht="24" customHeight="1" x14ac:dyDescent="0.25">
      <c r="A14" s="40"/>
      <c r="B14" s="5" t="s">
        <v>3</v>
      </c>
      <c r="C14" s="14" t="s">
        <v>17</v>
      </c>
      <c r="D14" s="94">
        <v>5</v>
      </c>
      <c r="E14" s="96">
        <v>92</v>
      </c>
      <c r="F14" s="41">
        <f>Tableau13[[#This Row],[Colonne3]]*E14</f>
        <v>460</v>
      </c>
      <c r="G14" s="24"/>
    </row>
    <row r="15" spans="1:9" ht="60" x14ac:dyDescent="0.25">
      <c r="A15" s="40"/>
      <c r="B15" s="4" t="s">
        <v>0</v>
      </c>
      <c r="C15" s="14" t="s">
        <v>18</v>
      </c>
      <c r="D15" s="94">
        <v>80</v>
      </c>
      <c r="E15" s="96">
        <v>113</v>
      </c>
      <c r="F15" s="41">
        <f>Tableau13[[#This Row],[Colonne3]]*E15</f>
        <v>9040</v>
      </c>
      <c r="G15" s="30"/>
    </row>
    <row r="16" spans="1:9" ht="24" customHeight="1" x14ac:dyDescent="0.25">
      <c r="A16" s="40"/>
      <c r="B16" s="4"/>
      <c r="C16" s="14" t="s">
        <v>20</v>
      </c>
      <c r="D16" s="94">
        <v>140</v>
      </c>
      <c r="E16" s="96">
        <v>59.29</v>
      </c>
      <c r="F16" s="41">
        <f>Tableau13[[#This Row],[Colonne3]]*E16</f>
        <v>8300.6</v>
      </c>
      <c r="G16" s="20"/>
    </row>
    <row r="17" spans="1:7" ht="24" customHeight="1" x14ac:dyDescent="0.25">
      <c r="A17" s="40"/>
      <c r="B17" s="4"/>
      <c r="C17" s="14" t="s">
        <v>19</v>
      </c>
      <c r="D17" s="94">
        <v>10</v>
      </c>
      <c r="E17" s="96">
        <v>43.48</v>
      </c>
      <c r="F17" s="41">
        <f>Tableau13[[#This Row],[Colonne3]]*E17</f>
        <v>434.79999999999995</v>
      </c>
      <c r="G17" s="20"/>
    </row>
    <row r="18" spans="1:7" ht="24" customHeight="1" x14ac:dyDescent="0.25">
      <c r="A18" s="40"/>
      <c r="B18" s="4"/>
      <c r="C18" s="14" t="s">
        <v>21</v>
      </c>
      <c r="D18" s="94">
        <v>2</v>
      </c>
      <c r="E18" s="96">
        <v>250</v>
      </c>
      <c r="F18" s="41">
        <f>Tableau13[[#This Row],[Colonne3]]*E18</f>
        <v>500</v>
      </c>
      <c r="G18" s="20"/>
    </row>
    <row r="19" spans="1:7" ht="24" customHeight="1" x14ac:dyDescent="0.25">
      <c r="A19" s="40"/>
      <c r="B19" s="4"/>
      <c r="C19" s="14" t="s">
        <v>40</v>
      </c>
      <c r="D19" s="95">
        <f>SUBTOTAL(109,D6:D18)</f>
        <v>552</v>
      </c>
      <c r="E19" s="97">
        <f>F19/D19</f>
        <v>142.9898550724638</v>
      </c>
      <c r="F19" s="118">
        <f>SUBTOTAL(109,F10:F18)</f>
        <v>78930.400000000009</v>
      </c>
      <c r="G19" s="20"/>
    </row>
    <row r="20" spans="1:7" ht="24" customHeight="1" x14ac:dyDescent="0.25">
      <c r="A20" s="42" t="s">
        <v>31</v>
      </c>
      <c r="B20" s="18"/>
      <c r="C20" s="18"/>
      <c r="D20" s="18"/>
      <c r="E20" s="19"/>
      <c r="F20" s="119"/>
      <c r="G20" s="20"/>
    </row>
    <row r="21" spans="1:7" ht="24" customHeight="1" x14ac:dyDescent="0.25">
      <c r="A21" s="43"/>
      <c r="B21" s="1"/>
      <c r="C21" s="34" t="s">
        <v>35</v>
      </c>
      <c r="D21" s="16"/>
      <c r="E21" s="15"/>
      <c r="F21" s="120">
        <v>515</v>
      </c>
      <c r="G21" s="20"/>
    </row>
    <row r="22" spans="1:7" ht="24" customHeight="1" x14ac:dyDescent="0.25">
      <c r="A22" s="43"/>
      <c r="B22" s="1"/>
      <c r="C22" s="34" t="s">
        <v>36</v>
      </c>
      <c r="D22" s="16"/>
      <c r="E22" s="15"/>
      <c r="F22" s="121">
        <v>132</v>
      </c>
      <c r="G22" s="20"/>
    </row>
    <row r="23" spans="1:7" ht="24" customHeight="1" x14ac:dyDescent="0.25">
      <c r="A23" s="43"/>
      <c r="B23" s="1"/>
      <c r="C23" s="34" t="s">
        <v>37</v>
      </c>
      <c r="D23" s="1"/>
      <c r="E23" s="15"/>
      <c r="F23" s="121">
        <v>204</v>
      </c>
      <c r="G23" s="20"/>
    </row>
    <row r="24" spans="1:7" ht="24" customHeight="1" x14ac:dyDescent="0.25">
      <c r="A24" s="43"/>
      <c r="B24" s="1"/>
      <c r="C24" s="34" t="s">
        <v>38</v>
      </c>
      <c r="D24" s="16"/>
      <c r="E24" s="15"/>
      <c r="F24" s="121">
        <v>240</v>
      </c>
      <c r="G24" s="20"/>
    </row>
    <row r="25" spans="1:7" ht="24" customHeight="1" x14ac:dyDescent="0.25">
      <c r="A25" s="43"/>
      <c r="B25" s="1"/>
      <c r="C25" s="34" t="s">
        <v>39</v>
      </c>
      <c r="D25" s="16"/>
      <c r="E25" s="15"/>
      <c r="F25" s="121">
        <v>1000</v>
      </c>
      <c r="G25" s="24"/>
    </row>
    <row r="26" spans="1:7" ht="24" customHeight="1" x14ac:dyDescent="0.25">
      <c r="A26" s="43"/>
      <c r="B26" s="1"/>
      <c r="C26" s="34" t="s">
        <v>41</v>
      </c>
      <c r="D26" s="16"/>
      <c r="E26" s="15"/>
      <c r="F26" s="122">
        <f>SUBTOTAL(109,F21:F25)</f>
        <v>2091</v>
      </c>
      <c r="G26" s="24"/>
    </row>
    <row r="27" spans="1:7" ht="24" customHeight="1" x14ac:dyDescent="0.25">
      <c r="A27" s="65" t="s">
        <v>51</v>
      </c>
      <c r="B27" s="70"/>
      <c r="C27" s="70"/>
      <c r="D27" s="71"/>
      <c r="E27" s="71"/>
      <c r="F27" s="123">
        <f>F19+F26</f>
        <v>81021.400000000009</v>
      </c>
      <c r="G27" s="20"/>
    </row>
    <row r="28" spans="1:7" ht="24" customHeight="1" thickBot="1" x14ac:dyDescent="0.3">
      <c r="A28" s="72" t="s">
        <v>34</v>
      </c>
      <c r="B28" s="73"/>
      <c r="C28" s="74"/>
      <c r="D28" s="73"/>
      <c r="E28" s="75">
        <f>+Tableau13[[#This Row],[Colonne6]]/F6</f>
        <v>0.45985733333333328</v>
      </c>
      <c r="F28" s="124">
        <f>+F6-F27</f>
        <v>68978.599999999991</v>
      </c>
      <c r="G28" s="20"/>
    </row>
    <row r="29" spans="1:7" ht="24" customHeight="1" thickTop="1" thickBot="1" x14ac:dyDescent="0.3">
      <c r="A29" s="76"/>
      <c r="B29" s="1"/>
      <c r="C29" s="34"/>
      <c r="D29" s="16"/>
      <c r="E29" s="15"/>
      <c r="F29" s="125"/>
      <c r="G29" s="20"/>
    </row>
    <row r="30" spans="1:7" ht="24" customHeight="1" thickTop="1" x14ac:dyDescent="0.25">
      <c r="A30" s="67" t="s">
        <v>47</v>
      </c>
      <c r="B30" s="53"/>
      <c r="C30" s="54"/>
      <c r="D30" s="55"/>
      <c r="E30" s="55"/>
      <c r="F30" s="126"/>
      <c r="G30" s="20"/>
    </row>
    <row r="31" spans="1:7" ht="24" customHeight="1" x14ac:dyDescent="0.25">
      <c r="A31" s="42" t="s">
        <v>32</v>
      </c>
      <c r="B31" s="22"/>
      <c r="C31" s="22"/>
      <c r="D31" s="18"/>
      <c r="E31" s="18"/>
      <c r="F31" s="127"/>
      <c r="G31" s="32"/>
    </row>
    <row r="32" spans="1:7" ht="24" customHeight="1" x14ac:dyDescent="0.25">
      <c r="A32" s="40"/>
      <c r="B32" s="3"/>
      <c r="C32" s="14" t="s">
        <v>22</v>
      </c>
      <c r="D32" s="1"/>
      <c r="E32" s="1"/>
      <c r="F32" s="128">
        <v>30000</v>
      </c>
      <c r="G32" s="32"/>
    </row>
    <row r="33" spans="1:7" ht="24" customHeight="1" x14ac:dyDescent="0.25">
      <c r="A33" s="40"/>
      <c r="B33" s="6" t="s">
        <v>1</v>
      </c>
      <c r="C33" s="14" t="s">
        <v>23</v>
      </c>
      <c r="D33" s="20"/>
      <c r="E33" s="21"/>
      <c r="F33" s="121">
        <v>4000</v>
      </c>
      <c r="G33" s="32"/>
    </row>
    <row r="34" spans="1:7" ht="24" customHeight="1" x14ac:dyDescent="0.25">
      <c r="A34" s="40"/>
      <c r="B34" s="6" t="s">
        <v>1</v>
      </c>
      <c r="C34" s="14" t="s">
        <v>24</v>
      </c>
      <c r="D34" s="20"/>
      <c r="E34" s="21"/>
      <c r="F34" s="121">
        <f>Tableau13[[#This Row],[Colonne3]]*E34</f>
        <v>0</v>
      </c>
      <c r="G34" s="32"/>
    </row>
    <row r="35" spans="1:7" ht="24" customHeight="1" x14ac:dyDescent="0.25">
      <c r="A35" s="43"/>
      <c r="B35" s="1"/>
      <c r="C35" s="14" t="s">
        <v>25</v>
      </c>
      <c r="D35" s="1"/>
      <c r="E35" s="15"/>
      <c r="F35" s="121">
        <v>2600</v>
      </c>
      <c r="G35" s="32"/>
    </row>
    <row r="36" spans="1:7" ht="24" customHeight="1" x14ac:dyDescent="0.25">
      <c r="A36" s="43"/>
      <c r="B36" s="1"/>
      <c r="C36" s="14" t="s">
        <v>42</v>
      </c>
      <c r="D36" s="1"/>
      <c r="E36" s="15"/>
      <c r="F36" s="122">
        <f>SUBTOTAL(109,F32:F35)</f>
        <v>36600</v>
      </c>
      <c r="G36" s="24"/>
    </row>
    <row r="37" spans="1:7" ht="24" customHeight="1" x14ac:dyDescent="0.25">
      <c r="A37" s="42" t="s">
        <v>33</v>
      </c>
      <c r="B37" s="22"/>
      <c r="C37" s="22"/>
      <c r="D37" s="18"/>
      <c r="E37" s="18"/>
      <c r="F37" s="127"/>
      <c r="G37" s="33"/>
    </row>
    <row r="38" spans="1:7" ht="24" customHeight="1" x14ac:dyDescent="0.25">
      <c r="A38" s="40"/>
      <c r="B38" s="3"/>
      <c r="C38" s="14" t="s">
        <v>26</v>
      </c>
      <c r="D38" s="1"/>
      <c r="E38" s="1"/>
      <c r="F38" s="128">
        <v>13000</v>
      </c>
      <c r="G38" s="20"/>
    </row>
    <row r="39" spans="1:7" ht="24" customHeight="1" x14ac:dyDescent="0.25">
      <c r="A39" s="40"/>
      <c r="B39" s="6" t="s">
        <v>1</v>
      </c>
      <c r="C39" s="14" t="s">
        <v>27</v>
      </c>
      <c r="D39" s="20"/>
      <c r="E39" s="21"/>
      <c r="F39" s="121">
        <v>3500</v>
      </c>
      <c r="G39" s="20"/>
    </row>
    <row r="40" spans="1:7" ht="24" customHeight="1" x14ac:dyDescent="0.25">
      <c r="A40" s="40"/>
      <c r="B40" s="59"/>
      <c r="C40" s="14" t="s">
        <v>28</v>
      </c>
      <c r="D40" s="20"/>
      <c r="E40" s="21"/>
      <c r="F40" s="121">
        <v>4000</v>
      </c>
      <c r="G40" s="20"/>
    </row>
    <row r="41" spans="1:7" ht="24" customHeight="1" x14ac:dyDescent="0.25">
      <c r="A41" s="40"/>
      <c r="B41" s="6" t="s">
        <v>1</v>
      </c>
      <c r="C41" s="14" t="s">
        <v>43</v>
      </c>
      <c r="D41" s="20"/>
      <c r="E41" s="21"/>
      <c r="F41" s="122">
        <f>SUBTOTAL(109,F38:F40)</f>
        <v>20500</v>
      </c>
      <c r="G41" s="20"/>
    </row>
    <row r="42" spans="1:7" ht="24" customHeight="1" x14ac:dyDescent="0.25">
      <c r="A42" s="66" t="s">
        <v>52</v>
      </c>
      <c r="B42" s="8"/>
      <c r="C42" s="13"/>
      <c r="D42" s="23"/>
      <c r="E42" s="23"/>
      <c r="F42" s="123">
        <f>F36+F41</f>
        <v>57100</v>
      </c>
      <c r="G42" s="20"/>
    </row>
    <row r="43" spans="1:7" ht="24" customHeight="1" x14ac:dyDescent="0.25">
      <c r="A43" s="64" t="s">
        <v>46</v>
      </c>
      <c r="B43" s="6"/>
      <c r="C43" s="14"/>
      <c r="D43" s="20"/>
      <c r="E43" s="21"/>
      <c r="F43" s="129"/>
      <c r="G43" s="20"/>
    </row>
    <row r="44" spans="1:7" ht="24" customHeight="1" thickBot="1" x14ac:dyDescent="0.3">
      <c r="A44" s="85" t="s">
        <v>53</v>
      </c>
      <c r="B44" s="44"/>
      <c r="C44" s="45"/>
      <c r="D44" s="46"/>
      <c r="E44" s="86"/>
      <c r="F44" s="130">
        <f>F27*Tableau13[[#This Row],[Colonne5]]</f>
        <v>0</v>
      </c>
      <c r="G44" s="20"/>
    </row>
    <row r="45" spans="1:7" ht="24" customHeight="1" thickTop="1" thickBot="1" x14ac:dyDescent="0.3">
      <c r="A45" s="84"/>
      <c r="B45" s="44"/>
      <c r="C45" s="45"/>
      <c r="D45" s="46"/>
      <c r="E45" s="47"/>
      <c r="F45" s="131"/>
      <c r="G45" s="20"/>
    </row>
    <row r="46" spans="1:7" ht="24" customHeight="1" thickTop="1" x14ac:dyDescent="0.25">
      <c r="A46" s="67" t="s">
        <v>50</v>
      </c>
      <c r="B46" s="81"/>
      <c r="C46" s="82"/>
      <c r="D46" s="63"/>
      <c r="E46" s="83"/>
      <c r="F46" s="132">
        <f>IF(F42=0,F27+F44,+F27+F42)</f>
        <v>138121.40000000002</v>
      </c>
      <c r="G46" s="20"/>
    </row>
    <row r="47" spans="1:7" ht="24" customHeight="1" thickBot="1" x14ac:dyDescent="0.3">
      <c r="A47" s="72" t="s">
        <v>48</v>
      </c>
      <c r="B47" s="60"/>
      <c r="C47" s="61"/>
      <c r="D47" s="60"/>
      <c r="E47" s="75">
        <f>+Tableau13[[#This Row],[Colonne6]]/F6</f>
        <v>7.9190666666666507E-2</v>
      </c>
      <c r="F47" s="124">
        <f>+F6-F46</f>
        <v>11878.599999999977</v>
      </c>
      <c r="G47" s="20"/>
    </row>
    <row r="48" spans="1:7" ht="15.75" thickTop="1" thickBot="1" x14ac:dyDescent="0.3"/>
    <row r="49" spans="1:7" ht="17.25" thickTop="1" thickBot="1" x14ac:dyDescent="0.3">
      <c r="A49" s="139" t="s">
        <v>60</v>
      </c>
      <c r="B49" s="140"/>
      <c r="C49" s="141"/>
    </row>
    <row r="50" spans="1:7" ht="8.25" customHeight="1" thickTop="1" thickBot="1" x14ac:dyDescent="0.3">
      <c r="A50" s="93"/>
      <c r="B50" s="93"/>
      <c r="C50" s="93"/>
    </row>
    <row r="51" spans="1:7" ht="15.75" thickTop="1" x14ac:dyDescent="0.25">
      <c r="A51" s="98" t="s">
        <v>54</v>
      </c>
      <c r="B51" s="99"/>
      <c r="C51" s="103">
        <f>F46/F3</f>
        <v>5524.8560000000007</v>
      </c>
      <c r="G51" s="87"/>
    </row>
    <row r="52" spans="1:7" x14ac:dyDescent="0.25">
      <c r="A52" s="110" t="s">
        <v>56</v>
      </c>
      <c r="B52" s="88" t="s">
        <v>56</v>
      </c>
      <c r="C52" s="104">
        <f>F27/F3</f>
        <v>3240.8560000000002</v>
      </c>
    </row>
    <row r="53" spans="1:7" x14ac:dyDescent="0.25">
      <c r="A53" s="110" t="s">
        <v>55</v>
      </c>
      <c r="B53" s="88" t="s">
        <v>55</v>
      </c>
      <c r="C53" s="104">
        <f>IF(E44="",F42/F3,F44/F3)</f>
        <v>2284</v>
      </c>
    </row>
    <row r="54" spans="1:7" ht="15" x14ac:dyDescent="0.25">
      <c r="A54" s="100" t="s">
        <v>61</v>
      </c>
      <c r="B54" s="90"/>
      <c r="C54" s="133">
        <f>C51/D19</f>
        <v>10.008797101449277</v>
      </c>
    </row>
    <row r="55" spans="1:7" ht="15" x14ac:dyDescent="0.25">
      <c r="A55" s="101" t="s">
        <v>58</v>
      </c>
      <c r="B55" s="89"/>
      <c r="C55" s="105">
        <f>F28/F3</f>
        <v>2759.1439999999998</v>
      </c>
    </row>
    <row r="56" spans="1:7" x14ac:dyDescent="0.25">
      <c r="A56" s="111" t="s">
        <v>59</v>
      </c>
      <c r="B56" s="91" t="s">
        <v>59</v>
      </c>
      <c r="C56" s="106">
        <f>C55/F2</f>
        <v>0.45985733333333328</v>
      </c>
    </row>
    <row r="57" spans="1:7" ht="15" x14ac:dyDescent="0.25">
      <c r="A57" s="101" t="s">
        <v>57</v>
      </c>
      <c r="B57" s="89"/>
      <c r="C57" s="105">
        <f>F47/F3</f>
        <v>475.1439999999991</v>
      </c>
    </row>
    <row r="58" spans="1:7" x14ac:dyDescent="0.25">
      <c r="A58" s="111" t="s">
        <v>59</v>
      </c>
      <c r="B58" s="92" t="s">
        <v>59</v>
      </c>
      <c r="C58" s="107">
        <f>C57/F2</f>
        <v>7.919066666666652E-2</v>
      </c>
    </row>
    <row r="59" spans="1:7" ht="15.75" thickBot="1" x14ac:dyDescent="0.3">
      <c r="A59" s="113" t="s">
        <v>64</v>
      </c>
      <c r="B59" s="112"/>
      <c r="C59" s="102">
        <f>ROUNDUP(F46/F2,0)</f>
        <v>24</v>
      </c>
    </row>
    <row r="60" spans="1:7" ht="15" thickTop="1" x14ac:dyDescent="0.25"/>
    <row r="64" spans="1:7" x14ac:dyDescent="0.25">
      <c r="D64" s="1"/>
      <c r="E64" s="108"/>
    </row>
    <row r="65" spans="4:5" x14ac:dyDescent="0.25">
      <c r="D65" s="1"/>
      <c r="E65" s="108"/>
    </row>
    <row r="66" spans="4:5" x14ac:dyDescent="0.25">
      <c r="D66" s="1"/>
      <c r="E66" s="1"/>
    </row>
    <row r="67" spans="4:5" x14ac:dyDescent="0.25">
      <c r="D67" s="1"/>
      <c r="E67" s="1"/>
    </row>
    <row r="68" spans="4:5" x14ac:dyDescent="0.25">
      <c r="D68" s="1"/>
      <c r="E68" s="1"/>
    </row>
    <row r="69" spans="4:5" x14ac:dyDescent="0.25">
      <c r="D69" s="1"/>
      <c r="E69" s="109"/>
    </row>
    <row r="70" spans="4:5" x14ac:dyDescent="0.25">
      <c r="D70" s="1"/>
      <c r="E70" s="1"/>
    </row>
  </sheetData>
  <mergeCells count="2">
    <mergeCell ref="A1:F1"/>
    <mergeCell ref="A49:C49"/>
  </mergeCells>
  <printOptions horizontalCentered="1"/>
  <pageMargins left="0.23622047244094491" right="0.23622047244094491" top="0.39370078740157483" bottom="0" header="0.11811023622047245" footer="0.31496062992125984"/>
  <pageSetup paperSize="9" scale="55" orientation="portrait" cellComments="asDisplayed" r:id="rId1"/>
  <headerFooter>
    <oddHeader>&amp;LDGESIP MEC JSB Projet connaissance des coûts des activités des établissements d'enseignement supérieur et de recherche (P2CA)&amp;R&amp;D</oddHeader>
  </headerFooter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0"/>
  <sheetViews>
    <sheetView showGridLines="0" topLeftCell="A22" zoomScaleNormal="100" workbookViewId="0">
      <selection activeCell="C10" sqref="C10"/>
    </sheetView>
  </sheetViews>
  <sheetFormatPr baseColWidth="10" defaultRowHeight="14.25" x14ac:dyDescent="0.25"/>
  <cols>
    <col min="1" max="1" width="42" style="11" customWidth="1"/>
    <col min="2" max="2" width="28.5703125" style="11" hidden="1" customWidth="1"/>
    <col min="3" max="3" width="78.140625" style="11" customWidth="1"/>
    <col min="4" max="4" width="18.7109375" style="11" customWidth="1"/>
    <col min="5" max="5" width="13" style="11" bestFit="1" customWidth="1"/>
    <col min="6" max="6" width="16.140625" style="11" customWidth="1"/>
    <col min="7" max="7" width="12.140625" style="26" customWidth="1"/>
    <col min="8" max="16384" width="11.42578125" style="11"/>
  </cols>
  <sheetData>
    <row r="1" spans="1:9" s="10" customFormat="1" ht="32.25" customHeight="1" thickTop="1" x14ac:dyDescent="0.25">
      <c r="A1" s="136" t="s">
        <v>29</v>
      </c>
      <c r="B1" s="137"/>
      <c r="C1" s="137"/>
      <c r="D1" s="137"/>
      <c r="E1" s="137"/>
      <c r="F1" s="138"/>
      <c r="G1" s="25"/>
    </row>
    <row r="2" spans="1:9" ht="15" x14ac:dyDescent="0.25">
      <c r="A2" s="58" t="s">
        <v>7</v>
      </c>
      <c r="B2" s="48"/>
      <c r="C2" s="48"/>
      <c r="D2" s="1"/>
      <c r="E2" s="12" t="s">
        <v>12</v>
      </c>
      <c r="F2" s="80">
        <v>6000</v>
      </c>
      <c r="G2" s="21"/>
    </row>
    <row r="3" spans="1:9" ht="30.75" thickBot="1" x14ac:dyDescent="0.3">
      <c r="A3" s="49"/>
      <c r="B3" s="50"/>
      <c r="C3" s="50"/>
      <c r="D3" s="51"/>
      <c r="E3" s="52" t="s">
        <v>49</v>
      </c>
      <c r="F3" s="79">
        <v>25</v>
      </c>
      <c r="G3" s="27"/>
    </row>
    <row r="4" spans="1:9" ht="15.75" customHeight="1" thickTop="1" thickBot="1" x14ac:dyDescent="0.3">
      <c r="B4" s="7"/>
      <c r="C4" s="9"/>
    </row>
    <row r="5" spans="1:9" ht="15" hidden="1" thickBot="1" x14ac:dyDescent="0.3">
      <c r="A5" s="36" t="s">
        <v>4</v>
      </c>
      <c r="B5" s="37" t="s">
        <v>5</v>
      </c>
      <c r="C5" s="2" t="s">
        <v>11</v>
      </c>
      <c r="D5" s="1" t="s">
        <v>6</v>
      </c>
      <c r="E5" s="1" t="s">
        <v>8</v>
      </c>
      <c r="F5" s="1" t="s">
        <v>9</v>
      </c>
      <c r="G5" s="28"/>
    </row>
    <row r="6" spans="1:9" ht="22.5" customHeight="1" thickTop="1" thickBot="1" x14ac:dyDescent="0.3">
      <c r="A6" s="69" t="s">
        <v>44</v>
      </c>
      <c r="B6" s="57"/>
      <c r="C6" s="57"/>
      <c r="D6" s="56"/>
      <c r="E6" s="56"/>
      <c r="F6" s="114">
        <f>F2*F3</f>
        <v>150000</v>
      </c>
    </row>
    <row r="7" spans="1:9" ht="22.5" customHeight="1" thickTop="1" thickBot="1" x14ac:dyDescent="0.3">
      <c r="A7" s="62"/>
      <c r="B7" s="2"/>
      <c r="C7" s="2"/>
      <c r="D7" s="1"/>
      <c r="E7" s="1"/>
      <c r="F7" s="115"/>
    </row>
    <row r="8" spans="1:9" ht="22.5" customHeight="1" thickTop="1" x14ac:dyDescent="0.25">
      <c r="A8" s="68" t="s">
        <v>45</v>
      </c>
      <c r="B8" s="38"/>
      <c r="C8" s="38"/>
      <c r="D8" s="39"/>
      <c r="E8" s="39"/>
      <c r="F8" s="116"/>
    </row>
    <row r="9" spans="1:9" ht="60" x14ac:dyDescent="0.25">
      <c r="A9" s="42" t="s">
        <v>30</v>
      </c>
      <c r="B9" s="22"/>
      <c r="C9" s="22"/>
      <c r="D9" s="77" t="s">
        <v>10</v>
      </c>
      <c r="E9" s="78" t="s">
        <v>63</v>
      </c>
      <c r="F9" s="117" t="s">
        <v>62</v>
      </c>
      <c r="G9" s="29"/>
    </row>
    <row r="10" spans="1:9" ht="22.5" customHeight="1" x14ac:dyDescent="0.25">
      <c r="A10" s="40"/>
      <c r="B10" s="6" t="s">
        <v>1</v>
      </c>
      <c r="C10" s="14" t="s">
        <v>13</v>
      </c>
      <c r="D10" s="94">
        <v>25</v>
      </c>
      <c r="E10" s="96">
        <v>273</v>
      </c>
      <c r="F10" s="41">
        <f>Tableau132[[#This Row],[Colonne3]]*E10</f>
        <v>6825</v>
      </c>
      <c r="G10" s="29"/>
    </row>
    <row r="11" spans="1:9" ht="24" customHeight="1" x14ac:dyDescent="0.25">
      <c r="A11" s="40"/>
      <c r="B11" s="6" t="s">
        <v>1</v>
      </c>
      <c r="C11" s="14" t="s">
        <v>14</v>
      </c>
      <c r="D11" s="94">
        <v>120</v>
      </c>
      <c r="E11" s="96">
        <v>177</v>
      </c>
      <c r="F11" s="41">
        <f>Tableau132[[#This Row],[Colonne3]]*E11</f>
        <v>21240</v>
      </c>
      <c r="G11" s="31"/>
    </row>
    <row r="12" spans="1:9" ht="24" customHeight="1" x14ac:dyDescent="0.25">
      <c r="A12" s="40"/>
      <c r="B12" s="5" t="s">
        <v>2</v>
      </c>
      <c r="C12" s="14" t="s">
        <v>15</v>
      </c>
      <c r="D12" s="94">
        <v>170</v>
      </c>
      <c r="E12" s="96">
        <v>189</v>
      </c>
      <c r="F12" s="41">
        <f>Tableau132[[#This Row],[Colonne3]]*E12</f>
        <v>32130</v>
      </c>
      <c r="G12" s="31"/>
      <c r="H12" s="35"/>
      <c r="I12" s="17"/>
    </row>
    <row r="13" spans="1:9" ht="24" customHeight="1" x14ac:dyDescent="0.25">
      <c r="A13" s="40"/>
      <c r="B13" s="3"/>
      <c r="C13" s="14" t="s">
        <v>16</v>
      </c>
      <c r="D13" s="94">
        <v>0</v>
      </c>
      <c r="E13" s="96">
        <v>165</v>
      </c>
      <c r="F13" s="41">
        <f>Tableau132[[#This Row],[Colonne3]]*E13</f>
        <v>0</v>
      </c>
      <c r="G13" s="31"/>
      <c r="H13" s="35"/>
      <c r="I13" s="17"/>
    </row>
    <row r="14" spans="1:9" ht="24" customHeight="1" x14ac:dyDescent="0.25">
      <c r="A14" s="40"/>
      <c r="B14" s="5" t="s">
        <v>3</v>
      </c>
      <c r="C14" s="14" t="s">
        <v>17</v>
      </c>
      <c r="D14" s="94">
        <v>5</v>
      </c>
      <c r="E14" s="96">
        <v>92</v>
      </c>
      <c r="F14" s="41">
        <f>Tableau132[[#This Row],[Colonne3]]*E14</f>
        <v>460</v>
      </c>
      <c r="G14" s="24"/>
    </row>
    <row r="15" spans="1:9" ht="60" x14ac:dyDescent="0.25">
      <c r="A15" s="40"/>
      <c r="B15" s="4" t="s">
        <v>0</v>
      </c>
      <c r="C15" s="14" t="s">
        <v>18</v>
      </c>
      <c r="D15" s="94">
        <v>80</v>
      </c>
      <c r="E15" s="96">
        <v>113</v>
      </c>
      <c r="F15" s="41">
        <f>Tableau132[[#This Row],[Colonne3]]*E15</f>
        <v>9040</v>
      </c>
      <c r="G15" s="30"/>
    </row>
    <row r="16" spans="1:9" ht="24" customHeight="1" x14ac:dyDescent="0.25">
      <c r="A16" s="40"/>
      <c r="B16" s="4"/>
      <c r="C16" s="14" t="s">
        <v>20</v>
      </c>
      <c r="D16" s="94">
        <v>140</v>
      </c>
      <c r="E16" s="96">
        <v>58</v>
      </c>
      <c r="F16" s="41">
        <f>Tableau132[[#This Row],[Colonne3]]*E16</f>
        <v>8120</v>
      </c>
      <c r="G16" s="20"/>
    </row>
    <row r="17" spans="1:7" ht="24" customHeight="1" x14ac:dyDescent="0.25">
      <c r="A17" s="40"/>
      <c r="B17" s="4"/>
      <c r="C17" s="14" t="s">
        <v>19</v>
      </c>
      <c r="D17" s="94">
        <v>10</v>
      </c>
      <c r="E17" s="96">
        <v>43</v>
      </c>
      <c r="F17" s="41">
        <f>Tableau132[[#This Row],[Colonne3]]*E17</f>
        <v>430</v>
      </c>
      <c r="G17" s="20"/>
    </row>
    <row r="18" spans="1:7" ht="24" customHeight="1" x14ac:dyDescent="0.25">
      <c r="A18" s="40"/>
      <c r="B18" s="4"/>
      <c r="C18" s="14" t="s">
        <v>65</v>
      </c>
      <c r="D18" s="94">
        <v>2</v>
      </c>
      <c r="E18" s="96">
        <v>250</v>
      </c>
      <c r="F18" s="41">
        <f>Tableau132[[#This Row],[Colonne3]]*E18</f>
        <v>500</v>
      </c>
      <c r="G18" s="20"/>
    </row>
    <row r="19" spans="1:7" ht="24" customHeight="1" x14ac:dyDescent="0.25">
      <c r="A19" s="40"/>
      <c r="B19" s="4"/>
      <c r="C19" s="14" t="s">
        <v>40</v>
      </c>
      <c r="D19" s="95">
        <f>SUBTOTAL(109,D6:D18)</f>
        <v>552</v>
      </c>
      <c r="E19" s="97">
        <f>F19/D19</f>
        <v>142.65398550724638</v>
      </c>
      <c r="F19" s="118">
        <f>SUBTOTAL(109,F10:F18)</f>
        <v>78745</v>
      </c>
      <c r="G19" s="20"/>
    </row>
    <row r="20" spans="1:7" ht="24" customHeight="1" x14ac:dyDescent="0.25">
      <c r="A20" s="42" t="s">
        <v>31</v>
      </c>
      <c r="B20" s="18"/>
      <c r="C20" s="18"/>
      <c r="D20" s="18"/>
      <c r="E20" s="19"/>
      <c r="F20" s="119"/>
      <c r="G20" s="20"/>
    </row>
    <row r="21" spans="1:7" ht="24" customHeight="1" x14ac:dyDescent="0.25">
      <c r="A21" s="43"/>
      <c r="B21" s="1"/>
      <c r="C21" s="34" t="s">
        <v>35</v>
      </c>
      <c r="D21" s="16"/>
      <c r="E21" s="15"/>
      <c r="F21" s="120">
        <v>515</v>
      </c>
      <c r="G21" s="20"/>
    </row>
    <row r="22" spans="1:7" ht="24" customHeight="1" x14ac:dyDescent="0.25">
      <c r="A22" s="43"/>
      <c r="B22" s="1"/>
      <c r="C22" s="34" t="s">
        <v>36</v>
      </c>
      <c r="D22" s="16"/>
      <c r="E22" s="15"/>
      <c r="F22" s="121">
        <v>132</v>
      </c>
      <c r="G22" s="20"/>
    </row>
    <row r="23" spans="1:7" ht="24" customHeight="1" x14ac:dyDescent="0.25">
      <c r="A23" s="43"/>
      <c r="B23" s="1"/>
      <c r="C23" s="34" t="s">
        <v>37</v>
      </c>
      <c r="D23" s="1"/>
      <c r="E23" s="15"/>
      <c r="F23" s="121">
        <v>204</v>
      </c>
      <c r="G23" s="20"/>
    </row>
    <row r="24" spans="1:7" ht="24" customHeight="1" x14ac:dyDescent="0.25">
      <c r="A24" s="43"/>
      <c r="B24" s="1"/>
      <c r="C24" s="34" t="s">
        <v>38</v>
      </c>
      <c r="D24" s="16"/>
      <c r="E24" s="15"/>
      <c r="F24" s="121">
        <v>240</v>
      </c>
      <c r="G24" s="20"/>
    </row>
    <row r="25" spans="1:7" ht="24" customHeight="1" x14ac:dyDescent="0.25">
      <c r="A25" s="43"/>
      <c r="B25" s="1"/>
      <c r="C25" s="34" t="s">
        <v>39</v>
      </c>
      <c r="D25" s="16"/>
      <c r="E25" s="15"/>
      <c r="F25" s="121">
        <v>1000</v>
      </c>
      <c r="G25" s="24"/>
    </row>
    <row r="26" spans="1:7" ht="24" customHeight="1" x14ac:dyDescent="0.25">
      <c r="A26" s="43"/>
      <c r="B26" s="1"/>
      <c r="C26" s="34" t="s">
        <v>41</v>
      </c>
      <c r="D26" s="16"/>
      <c r="E26" s="15"/>
      <c r="F26" s="122">
        <f>SUBTOTAL(109,F21:F25)</f>
        <v>2091</v>
      </c>
      <c r="G26" s="24"/>
    </row>
    <row r="27" spans="1:7" ht="24" customHeight="1" x14ac:dyDescent="0.25">
      <c r="A27" s="65" t="s">
        <v>51</v>
      </c>
      <c r="B27" s="70"/>
      <c r="C27" s="70"/>
      <c r="D27" s="71"/>
      <c r="E27" s="71"/>
      <c r="F27" s="123">
        <f>F19+F26</f>
        <v>80836</v>
      </c>
      <c r="G27" s="20"/>
    </row>
    <row r="28" spans="1:7" ht="24" customHeight="1" thickBot="1" x14ac:dyDescent="0.3">
      <c r="A28" s="72" t="s">
        <v>34</v>
      </c>
      <c r="B28" s="73"/>
      <c r="C28" s="74"/>
      <c r="D28" s="73"/>
      <c r="E28" s="75">
        <f>+Tableau132[[#This Row],[Colonne6]]/F6</f>
        <v>0.46109333333333336</v>
      </c>
      <c r="F28" s="124">
        <f>+F6-F27</f>
        <v>69164</v>
      </c>
      <c r="G28" s="20"/>
    </row>
    <row r="29" spans="1:7" ht="24" customHeight="1" thickTop="1" thickBot="1" x14ac:dyDescent="0.3">
      <c r="A29" s="76"/>
      <c r="B29" s="1"/>
      <c r="C29" s="34"/>
      <c r="D29" s="16"/>
      <c r="E29" s="15"/>
      <c r="F29" s="125"/>
      <c r="G29" s="20"/>
    </row>
    <row r="30" spans="1:7" ht="24" customHeight="1" thickTop="1" x14ac:dyDescent="0.25">
      <c r="A30" s="67" t="s">
        <v>47</v>
      </c>
      <c r="B30" s="53"/>
      <c r="C30" s="54"/>
      <c r="D30" s="55"/>
      <c r="E30" s="55"/>
      <c r="F30" s="126"/>
      <c r="G30" s="20"/>
    </row>
    <row r="31" spans="1:7" ht="24" customHeight="1" x14ac:dyDescent="0.25">
      <c r="A31" s="42" t="s">
        <v>32</v>
      </c>
      <c r="B31" s="22"/>
      <c r="C31" s="22"/>
      <c r="D31" s="18"/>
      <c r="E31" s="18"/>
      <c r="F31" s="127"/>
      <c r="G31" s="32"/>
    </row>
    <row r="32" spans="1:7" ht="24" customHeight="1" x14ac:dyDescent="0.25">
      <c r="A32" s="40"/>
      <c r="B32" s="3"/>
      <c r="C32" s="14" t="s">
        <v>22</v>
      </c>
      <c r="D32" s="1"/>
      <c r="E32" s="1"/>
      <c r="F32" s="128"/>
      <c r="G32" s="32"/>
    </row>
    <row r="33" spans="1:7" ht="24" customHeight="1" x14ac:dyDescent="0.25">
      <c r="A33" s="40"/>
      <c r="B33" s="6" t="s">
        <v>1</v>
      </c>
      <c r="C33" s="14" t="s">
        <v>23</v>
      </c>
      <c r="D33" s="20"/>
      <c r="E33" s="21"/>
      <c r="F33" s="121"/>
      <c r="G33" s="32"/>
    </row>
    <row r="34" spans="1:7" ht="24" customHeight="1" x14ac:dyDescent="0.25">
      <c r="A34" s="40"/>
      <c r="B34" s="6" t="s">
        <v>1</v>
      </c>
      <c r="C34" s="14" t="s">
        <v>24</v>
      </c>
      <c r="D34" s="20"/>
      <c r="E34" s="21"/>
      <c r="F34" s="121"/>
      <c r="G34" s="32"/>
    </row>
    <row r="35" spans="1:7" ht="24" customHeight="1" x14ac:dyDescent="0.25">
      <c r="A35" s="43"/>
      <c r="B35" s="1"/>
      <c r="C35" s="14" t="s">
        <v>25</v>
      </c>
      <c r="D35" s="1"/>
      <c r="E35" s="15"/>
      <c r="F35" s="121"/>
      <c r="G35" s="32"/>
    </row>
    <row r="36" spans="1:7" ht="24" customHeight="1" x14ac:dyDescent="0.25">
      <c r="A36" s="43"/>
      <c r="B36" s="1"/>
      <c r="C36" s="14" t="s">
        <v>42</v>
      </c>
      <c r="D36" s="1"/>
      <c r="E36" s="15"/>
      <c r="F36" s="122">
        <f>SUBTOTAL(109,F32:F35)</f>
        <v>0</v>
      </c>
      <c r="G36" s="24"/>
    </row>
    <row r="37" spans="1:7" ht="24" customHeight="1" x14ac:dyDescent="0.25">
      <c r="A37" s="42" t="s">
        <v>33</v>
      </c>
      <c r="B37" s="22"/>
      <c r="C37" s="22"/>
      <c r="D37" s="18"/>
      <c r="E37" s="18"/>
      <c r="F37" s="127"/>
      <c r="G37" s="33"/>
    </row>
    <row r="38" spans="1:7" ht="24" customHeight="1" x14ac:dyDescent="0.25">
      <c r="A38" s="40"/>
      <c r="B38" s="3"/>
      <c r="C38" s="14" t="s">
        <v>26</v>
      </c>
      <c r="D38" s="1"/>
      <c r="E38" s="1"/>
      <c r="F38" s="128"/>
      <c r="G38" s="20"/>
    </row>
    <row r="39" spans="1:7" ht="24" customHeight="1" x14ac:dyDescent="0.25">
      <c r="A39" s="40"/>
      <c r="B39" s="6" t="s">
        <v>1</v>
      </c>
      <c r="C39" s="14" t="s">
        <v>27</v>
      </c>
      <c r="D39" s="20"/>
      <c r="E39" s="21"/>
      <c r="F39" s="121"/>
      <c r="G39" s="20"/>
    </row>
    <row r="40" spans="1:7" ht="24" customHeight="1" x14ac:dyDescent="0.25">
      <c r="A40" s="40"/>
      <c r="B40" s="59"/>
      <c r="C40" s="14" t="s">
        <v>28</v>
      </c>
      <c r="D40" s="20"/>
      <c r="E40" s="21"/>
      <c r="F40" s="121"/>
      <c r="G40" s="20"/>
    </row>
    <row r="41" spans="1:7" ht="24" customHeight="1" x14ac:dyDescent="0.25">
      <c r="A41" s="40"/>
      <c r="B41" s="6" t="s">
        <v>1</v>
      </c>
      <c r="C41" s="14" t="s">
        <v>43</v>
      </c>
      <c r="D41" s="20"/>
      <c r="E41" s="21"/>
      <c r="F41" s="122">
        <f>SUBTOTAL(109,F38:F40)</f>
        <v>0</v>
      </c>
      <c r="G41" s="20"/>
    </row>
    <row r="42" spans="1:7" ht="24" customHeight="1" x14ac:dyDescent="0.25">
      <c r="A42" s="66" t="s">
        <v>52</v>
      </c>
      <c r="B42" s="8"/>
      <c r="C42" s="13"/>
      <c r="D42" s="23"/>
      <c r="E42" s="23"/>
      <c r="F42" s="123">
        <f>F36+F41</f>
        <v>0</v>
      </c>
      <c r="G42" s="20"/>
    </row>
    <row r="43" spans="1:7" ht="24" customHeight="1" x14ac:dyDescent="0.25">
      <c r="A43" s="64" t="s">
        <v>46</v>
      </c>
      <c r="B43" s="6"/>
      <c r="C43" s="14"/>
      <c r="D43" s="20"/>
      <c r="E43" s="21"/>
      <c r="F43" s="129"/>
      <c r="G43" s="20"/>
    </row>
    <row r="44" spans="1:7" ht="24" customHeight="1" thickBot="1" x14ac:dyDescent="0.3">
      <c r="A44" s="85" t="s">
        <v>53</v>
      </c>
      <c r="B44" s="44"/>
      <c r="C44" s="45"/>
      <c r="D44" s="46"/>
      <c r="E44" s="86">
        <v>0.7</v>
      </c>
      <c r="F44" s="130">
        <f>F27*Tableau132[[#This Row],[Colonne5]]</f>
        <v>56585.2</v>
      </c>
      <c r="G44" s="20"/>
    </row>
    <row r="45" spans="1:7" ht="24" customHeight="1" thickTop="1" thickBot="1" x14ac:dyDescent="0.3">
      <c r="A45" s="84"/>
      <c r="B45" s="44"/>
      <c r="C45" s="45"/>
      <c r="D45" s="46"/>
      <c r="E45" s="47"/>
      <c r="F45" s="131"/>
      <c r="G45" s="20"/>
    </row>
    <row r="46" spans="1:7" ht="24" customHeight="1" thickTop="1" x14ac:dyDescent="0.25">
      <c r="A46" s="67" t="s">
        <v>50</v>
      </c>
      <c r="B46" s="81"/>
      <c r="C46" s="82"/>
      <c r="D46" s="63"/>
      <c r="E46" s="83"/>
      <c r="F46" s="132">
        <f>IF(F42=0,F27+F44,+F27+F42)</f>
        <v>137421.20000000001</v>
      </c>
      <c r="G46" s="20"/>
    </row>
    <row r="47" spans="1:7" ht="24" customHeight="1" thickBot="1" x14ac:dyDescent="0.3">
      <c r="A47" s="72" t="s">
        <v>48</v>
      </c>
      <c r="B47" s="60"/>
      <c r="C47" s="61"/>
      <c r="D47" s="60"/>
      <c r="E47" s="75">
        <f>+Tableau132[[#This Row],[Colonne6]]/F6</f>
        <v>8.3858666666666595E-2</v>
      </c>
      <c r="F47" s="124">
        <f>+F6-F46</f>
        <v>12578.799999999988</v>
      </c>
      <c r="G47" s="20"/>
    </row>
    <row r="48" spans="1:7" ht="15.75" thickTop="1" thickBot="1" x14ac:dyDescent="0.3"/>
    <row r="49" spans="1:7" ht="17.25" thickTop="1" thickBot="1" x14ac:dyDescent="0.3">
      <c r="A49" s="139" t="s">
        <v>60</v>
      </c>
      <c r="B49" s="140"/>
      <c r="C49" s="141"/>
    </row>
    <row r="50" spans="1:7" ht="8.25" customHeight="1" thickTop="1" thickBot="1" x14ac:dyDescent="0.3">
      <c r="A50" s="93"/>
      <c r="B50" s="93"/>
      <c r="C50" s="93"/>
    </row>
    <row r="51" spans="1:7" ht="15.75" thickTop="1" x14ac:dyDescent="0.25">
      <c r="A51" s="98" t="s">
        <v>54</v>
      </c>
      <c r="B51" s="99"/>
      <c r="C51" s="103">
        <f>F46/F3</f>
        <v>5496.8480000000009</v>
      </c>
      <c r="G51" s="87"/>
    </row>
    <row r="52" spans="1:7" x14ac:dyDescent="0.25">
      <c r="A52" s="110" t="s">
        <v>56</v>
      </c>
      <c r="B52" s="88" t="s">
        <v>56</v>
      </c>
      <c r="C52" s="104">
        <f>F27/F3</f>
        <v>3233.44</v>
      </c>
      <c r="E52" s="135"/>
    </row>
    <row r="53" spans="1:7" x14ac:dyDescent="0.25">
      <c r="A53" s="110" t="s">
        <v>55</v>
      </c>
      <c r="B53" s="88" t="s">
        <v>55</v>
      </c>
      <c r="C53" s="134">
        <f>IF(E44="",F42/F3,F44/F3)</f>
        <v>2263.4079999999999</v>
      </c>
    </row>
    <row r="54" spans="1:7" ht="15" x14ac:dyDescent="0.25">
      <c r="A54" s="100" t="s">
        <v>61</v>
      </c>
      <c r="B54" s="90"/>
      <c r="C54" s="133">
        <f>C51/D19</f>
        <v>9.9580579710144939</v>
      </c>
    </row>
    <row r="55" spans="1:7" ht="15" x14ac:dyDescent="0.25">
      <c r="A55" s="101" t="s">
        <v>58</v>
      </c>
      <c r="B55" s="89"/>
      <c r="C55" s="105">
        <f>F28/F3</f>
        <v>2766.56</v>
      </c>
    </row>
    <row r="56" spans="1:7" x14ac:dyDescent="0.25">
      <c r="A56" s="111" t="s">
        <v>59</v>
      </c>
      <c r="B56" s="91" t="s">
        <v>59</v>
      </c>
      <c r="C56" s="106">
        <f>C55/F2</f>
        <v>0.4610933333333333</v>
      </c>
    </row>
    <row r="57" spans="1:7" ht="15" x14ac:dyDescent="0.25">
      <c r="A57" s="101" t="s">
        <v>57</v>
      </c>
      <c r="B57" s="89"/>
      <c r="C57" s="105">
        <f>F47/F3</f>
        <v>503.15199999999953</v>
      </c>
    </row>
    <row r="58" spans="1:7" x14ac:dyDescent="0.25">
      <c r="A58" s="111" t="s">
        <v>59</v>
      </c>
      <c r="B58" s="92" t="s">
        <v>59</v>
      </c>
      <c r="C58" s="107">
        <f>C57/F2</f>
        <v>8.3858666666666595E-2</v>
      </c>
    </row>
    <row r="59" spans="1:7" ht="15.75" thickBot="1" x14ac:dyDescent="0.3">
      <c r="A59" s="113" t="s">
        <v>64</v>
      </c>
      <c r="B59" s="112"/>
      <c r="C59" s="102">
        <f>ROUNDUP(F46/F2,0)</f>
        <v>23</v>
      </c>
    </row>
    <row r="60" spans="1:7" ht="15" thickTop="1" x14ac:dyDescent="0.25"/>
    <row r="64" spans="1:7" x14ac:dyDescent="0.25">
      <c r="D64" s="1"/>
      <c r="E64" s="108"/>
    </row>
    <row r="65" spans="4:5" x14ac:dyDescent="0.25">
      <c r="D65" s="1"/>
      <c r="E65" s="108"/>
    </row>
    <row r="66" spans="4:5" x14ac:dyDescent="0.25">
      <c r="D66" s="1"/>
      <c r="E66" s="1"/>
    </row>
    <row r="67" spans="4:5" x14ac:dyDescent="0.25">
      <c r="D67" s="1"/>
      <c r="E67" s="1"/>
    </row>
    <row r="68" spans="4:5" x14ac:dyDescent="0.25">
      <c r="D68" s="1"/>
      <c r="E68" s="1"/>
    </row>
    <row r="69" spans="4:5" x14ac:dyDescent="0.25">
      <c r="D69" s="1"/>
      <c r="E69" s="109"/>
    </row>
    <row r="70" spans="4:5" x14ac:dyDescent="0.25">
      <c r="D70" s="1"/>
      <c r="E70" s="1"/>
    </row>
  </sheetData>
  <mergeCells count="2">
    <mergeCell ref="A1:F1"/>
    <mergeCell ref="A49:C49"/>
  </mergeCells>
  <printOptions horizontalCentered="1"/>
  <pageMargins left="0.23622047244094491" right="0.23622047244094491" top="0.39370078740157483" bottom="0" header="0.11811023622047245" footer="0.31496062992125984"/>
  <pageSetup paperSize="9" scale="55" orientation="portrait" cellComments="asDisplayed" r:id="rId1"/>
  <headerFooter>
    <oddHeader>&amp;LDGESIP MEC JSB Projet connaissance des coûts des activités des établissements d'enseignement supérieur et de recherche (P2CA)&amp;R&amp;D</oddHeader>
  </headerFooter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8"/>
  <sheetViews>
    <sheetView showGridLines="0" tabSelected="1" topLeftCell="A22" zoomScaleNormal="100" workbookViewId="0">
      <selection activeCell="I42" sqref="I42"/>
    </sheetView>
  </sheetViews>
  <sheetFormatPr baseColWidth="10" defaultRowHeight="14.25" x14ac:dyDescent="0.25"/>
  <cols>
    <col min="1" max="1" width="42" style="11" customWidth="1"/>
    <col min="2" max="2" width="28.5703125" style="11" hidden="1" customWidth="1"/>
    <col min="3" max="3" width="78.140625" style="11" customWidth="1"/>
    <col min="4" max="4" width="18.7109375" style="11" customWidth="1"/>
    <col min="5" max="5" width="13" style="11" bestFit="1" customWidth="1"/>
    <col min="6" max="6" width="16.140625" style="11" customWidth="1"/>
    <col min="7" max="7" width="12.140625" style="26" customWidth="1"/>
    <col min="8" max="16384" width="11.42578125" style="11"/>
  </cols>
  <sheetData>
    <row r="1" spans="1:9" s="10" customFormat="1" ht="32.25" customHeight="1" thickTop="1" x14ac:dyDescent="0.25">
      <c r="A1" s="136" t="s">
        <v>29</v>
      </c>
      <c r="B1" s="137"/>
      <c r="C1" s="137"/>
      <c r="D1" s="137"/>
      <c r="E1" s="137"/>
      <c r="F1" s="138"/>
      <c r="G1" s="25"/>
    </row>
    <row r="2" spans="1:9" ht="15" x14ac:dyDescent="0.25">
      <c r="A2" s="58" t="s">
        <v>7</v>
      </c>
      <c r="B2" s="48"/>
      <c r="C2" s="48"/>
      <c r="D2" s="1"/>
      <c r="E2" s="12" t="s">
        <v>12</v>
      </c>
      <c r="F2" s="80">
        <v>6000</v>
      </c>
      <c r="G2" s="21"/>
    </row>
    <row r="3" spans="1:9" ht="30.75" thickBot="1" x14ac:dyDescent="0.3">
      <c r="A3" s="49"/>
      <c r="B3" s="50"/>
      <c r="C3" s="50"/>
      <c r="D3" s="51"/>
      <c r="E3" s="52" t="s">
        <v>49</v>
      </c>
      <c r="F3" s="79">
        <v>25</v>
      </c>
      <c r="G3" s="27"/>
    </row>
    <row r="4" spans="1:9" ht="15.75" customHeight="1" thickTop="1" thickBot="1" x14ac:dyDescent="0.3">
      <c r="B4" s="7"/>
      <c r="C4" s="9"/>
    </row>
    <row r="5" spans="1:9" ht="15" hidden="1" thickBot="1" x14ac:dyDescent="0.3">
      <c r="A5" s="36" t="s">
        <v>4</v>
      </c>
      <c r="B5" s="37" t="s">
        <v>5</v>
      </c>
      <c r="C5" s="2" t="s">
        <v>11</v>
      </c>
      <c r="D5" s="1" t="s">
        <v>6</v>
      </c>
      <c r="E5" s="1" t="s">
        <v>8</v>
      </c>
      <c r="F5" s="1" t="s">
        <v>9</v>
      </c>
      <c r="G5" s="28"/>
    </row>
    <row r="6" spans="1:9" ht="22.5" customHeight="1" thickTop="1" thickBot="1" x14ac:dyDescent="0.3">
      <c r="A6" s="69" t="s">
        <v>44</v>
      </c>
      <c r="B6" s="57"/>
      <c r="C6" s="57"/>
      <c r="D6" s="56"/>
      <c r="E6" s="56"/>
      <c r="F6" s="114">
        <f>F2*F3</f>
        <v>150000</v>
      </c>
    </row>
    <row r="7" spans="1:9" ht="22.5" customHeight="1" thickTop="1" thickBot="1" x14ac:dyDescent="0.3">
      <c r="A7" s="62"/>
      <c r="B7" s="2"/>
      <c r="C7" s="2"/>
      <c r="D7" s="1"/>
      <c r="E7" s="1"/>
      <c r="F7" s="115"/>
    </row>
    <row r="8" spans="1:9" ht="22.5" customHeight="1" thickTop="1" x14ac:dyDescent="0.25">
      <c r="A8" s="68" t="s">
        <v>45</v>
      </c>
      <c r="B8" s="38"/>
      <c r="C8" s="38"/>
      <c r="D8" s="39"/>
      <c r="E8" s="39"/>
      <c r="F8" s="116"/>
    </row>
    <row r="9" spans="1:9" ht="60" x14ac:dyDescent="0.25">
      <c r="A9" s="42" t="s">
        <v>30</v>
      </c>
      <c r="B9" s="22"/>
      <c r="C9" s="22"/>
      <c r="D9" s="77" t="s">
        <v>10</v>
      </c>
      <c r="E9" s="78" t="s">
        <v>63</v>
      </c>
      <c r="F9" s="117" t="s">
        <v>62</v>
      </c>
      <c r="G9" s="29"/>
    </row>
    <row r="10" spans="1:9" ht="22.5" customHeight="1" x14ac:dyDescent="0.25">
      <c r="A10" s="40"/>
      <c r="B10" s="6" t="s">
        <v>1</v>
      </c>
      <c r="C10" s="14" t="s">
        <v>13</v>
      </c>
      <c r="D10" s="94">
        <v>25</v>
      </c>
      <c r="E10" s="96">
        <v>273</v>
      </c>
      <c r="F10" s="41">
        <f>Tableau134[[#This Row],[Colonne3]]*E10</f>
        <v>6825</v>
      </c>
      <c r="G10" s="29"/>
    </row>
    <row r="11" spans="1:9" ht="24" customHeight="1" x14ac:dyDescent="0.25">
      <c r="A11" s="40"/>
      <c r="B11" s="6" t="s">
        <v>1</v>
      </c>
      <c r="C11" s="14" t="s">
        <v>14</v>
      </c>
      <c r="D11" s="94">
        <v>120</v>
      </c>
      <c r="E11" s="96">
        <v>177</v>
      </c>
      <c r="F11" s="41">
        <f>Tableau134[[#This Row],[Colonne3]]*E11</f>
        <v>21240</v>
      </c>
      <c r="G11" s="31"/>
    </row>
    <row r="12" spans="1:9" ht="24" customHeight="1" x14ac:dyDescent="0.25">
      <c r="A12" s="40"/>
      <c r="B12" s="5" t="s">
        <v>2</v>
      </c>
      <c r="C12" s="14" t="s">
        <v>15</v>
      </c>
      <c r="D12" s="94">
        <v>170</v>
      </c>
      <c r="E12" s="96">
        <v>189</v>
      </c>
      <c r="F12" s="41">
        <f>Tableau134[[#This Row],[Colonne3]]*E12</f>
        <v>32130</v>
      </c>
      <c r="G12" s="31"/>
      <c r="H12" s="35"/>
      <c r="I12" s="17"/>
    </row>
    <row r="13" spans="1:9" ht="24" customHeight="1" x14ac:dyDescent="0.25">
      <c r="A13" s="40"/>
      <c r="B13" s="3"/>
      <c r="C13" s="14" t="s">
        <v>16</v>
      </c>
      <c r="D13" s="94">
        <v>0</v>
      </c>
      <c r="E13" s="96">
        <v>165</v>
      </c>
      <c r="F13" s="41">
        <f>Tableau134[[#This Row],[Colonne3]]*E13</f>
        <v>0</v>
      </c>
      <c r="G13" s="31"/>
      <c r="H13" s="35"/>
      <c r="I13" s="17"/>
    </row>
    <row r="14" spans="1:9" ht="24" customHeight="1" x14ac:dyDescent="0.25">
      <c r="A14" s="40"/>
      <c r="B14" s="5" t="s">
        <v>3</v>
      </c>
      <c r="C14" s="14" t="s">
        <v>17</v>
      </c>
      <c r="D14" s="94">
        <v>5</v>
      </c>
      <c r="E14" s="96">
        <v>92</v>
      </c>
      <c r="F14" s="41">
        <f>Tableau134[[#This Row],[Colonne3]]*E14</f>
        <v>460</v>
      </c>
      <c r="G14" s="24"/>
    </row>
    <row r="15" spans="1:9" ht="60" x14ac:dyDescent="0.25">
      <c r="A15" s="40"/>
      <c r="B15" s="4" t="s">
        <v>0</v>
      </c>
      <c r="C15" s="14" t="s">
        <v>18</v>
      </c>
      <c r="D15" s="94">
        <v>80</v>
      </c>
      <c r="E15" s="96">
        <v>113</v>
      </c>
      <c r="F15" s="41">
        <f>Tableau134[[#This Row],[Colonne3]]*E15</f>
        <v>9040</v>
      </c>
      <c r="G15" s="30"/>
    </row>
    <row r="16" spans="1:9" ht="24" customHeight="1" x14ac:dyDescent="0.25">
      <c r="A16" s="40"/>
      <c r="B16" s="4"/>
      <c r="C16" s="14" t="s">
        <v>20</v>
      </c>
      <c r="D16" s="94">
        <v>140</v>
      </c>
      <c r="E16" s="96">
        <v>59.29</v>
      </c>
      <c r="F16" s="41">
        <f>Tableau134[[#This Row],[Colonne3]]*E16</f>
        <v>8300.6</v>
      </c>
      <c r="G16" s="20"/>
    </row>
    <row r="17" spans="1:7" ht="24" customHeight="1" x14ac:dyDescent="0.25">
      <c r="A17" s="40"/>
      <c r="B17" s="4"/>
      <c r="C17" s="14" t="s">
        <v>19</v>
      </c>
      <c r="D17" s="94">
        <v>10</v>
      </c>
      <c r="E17" s="96">
        <v>43.48</v>
      </c>
      <c r="F17" s="41">
        <f>Tableau134[[#This Row],[Colonne3]]*E17</f>
        <v>434.79999999999995</v>
      </c>
      <c r="G17" s="20"/>
    </row>
    <row r="18" spans="1:7" ht="24" customHeight="1" x14ac:dyDescent="0.25">
      <c r="A18" s="40"/>
      <c r="B18" s="4"/>
      <c r="C18" s="14" t="s">
        <v>21</v>
      </c>
      <c r="D18" s="94">
        <v>2</v>
      </c>
      <c r="E18" s="96">
        <v>250</v>
      </c>
      <c r="F18" s="41">
        <f>Tableau134[[#This Row],[Colonne3]]*E18</f>
        <v>500</v>
      </c>
      <c r="G18" s="20"/>
    </row>
    <row r="19" spans="1:7" ht="24" customHeight="1" x14ac:dyDescent="0.25">
      <c r="A19" s="40"/>
      <c r="B19" s="4"/>
      <c r="C19" s="14" t="s">
        <v>40</v>
      </c>
      <c r="D19" s="95">
        <f>SUBTOTAL(109,D6:D18)</f>
        <v>552</v>
      </c>
      <c r="E19" s="97">
        <f>F19/D19</f>
        <v>142.9898550724638</v>
      </c>
      <c r="F19" s="118">
        <f>SUBTOTAL(109,F10:F18)</f>
        <v>78930.400000000009</v>
      </c>
      <c r="G19" s="20"/>
    </row>
    <row r="20" spans="1:7" ht="24" customHeight="1" x14ac:dyDescent="0.25">
      <c r="A20" s="42" t="s">
        <v>31</v>
      </c>
      <c r="B20" s="18"/>
      <c r="C20" s="18"/>
      <c r="D20" s="18"/>
      <c r="E20" s="19"/>
      <c r="F20" s="119"/>
      <c r="G20" s="20"/>
    </row>
    <row r="21" spans="1:7" ht="24" customHeight="1" x14ac:dyDescent="0.25">
      <c r="A21" s="43"/>
      <c r="B21" s="1"/>
      <c r="C21" s="34" t="s">
        <v>35</v>
      </c>
      <c r="D21" s="16"/>
      <c r="E21" s="15"/>
      <c r="F21" s="120">
        <v>515</v>
      </c>
      <c r="G21" s="20"/>
    </row>
    <row r="22" spans="1:7" ht="24" customHeight="1" x14ac:dyDescent="0.25">
      <c r="A22" s="43"/>
      <c r="B22" s="1"/>
      <c r="C22" s="34" t="s">
        <v>36</v>
      </c>
      <c r="D22" s="16"/>
      <c r="E22" s="15"/>
      <c r="F22" s="121">
        <v>132</v>
      </c>
      <c r="G22" s="20"/>
    </row>
    <row r="23" spans="1:7" ht="24" customHeight="1" x14ac:dyDescent="0.25">
      <c r="A23" s="43"/>
      <c r="B23" s="1"/>
      <c r="C23" s="34" t="s">
        <v>37</v>
      </c>
      <c r="D23" s="1"/>
      <c r="E23" s="15"/>
      <c r="F23" s="121">
        <v>204</v>
      </c>
      <c r="G23" s="20"/>
    </row>
    <row r="24" spans="1:7" ht="24" customHeight="1" x14ac:dyDescent="0.25">
      <c r="A24" s="43"/>
      <c r="B24" s="1"/>
      <c r="C24" s="34" t="s">
        <v>38</v>
      </c>
      <c r="D24" s="16"/>
      <c r="E24" s="15"/>
      <c r="F24" s="121">
        <v>240</v>
      </c>
      <c r="G24" s="20"/>
    </row>
    <row r="25" spans="1:7" ht="24" customHeight="1" x14ac:dyDescent="0.25">
      <c r="A25" s="43"/>
      <c r="B25" s="1"/>
      <c r="C25" s="34" t="s">
        <v>39</v>
      </c>
      <c r="D25" s="16"/>
      <c r="E25" s="15"/>
      <c r="F25" s="121">
        <v>1000</v>
      </c>
      <c r="G25" s="24"/>
    </row>
    <row r="26" spans="1:7" ht="24" customHeight="1" x14ac:dyDescent="0.25">
      <c r="A26" s="143"/>
      <c r="B26" s="144"/>
      <c r="C26" s="145" t="s">
        <v>41</v>
      </c>
      <c r="D26" s="146"/>
      <c r="E26" s="147"/>
      <c r="F26" s="122">
        <f>SUBTOTAL(109,F21:F25)</f>
        <v>2091</v>
      </c>
      <c r="G26" s="24"/>
    </row>
    <row r="27" spans="1:7" ht="24" customHeight="1" x14ac:dyDescent="0.25">
      <c r="A27" s="42" t="s">
        <v>66</v>
      </c>
      <c r="B27" s="1"/>
      <c r="C27" s="34"/>
      <c r="D27" s="77" t="s">
        <v>67</v>
      </c>
      <c r="E27" s="78" t="s">
        <v>68</v>
      </c>
      <c r="F27" s="117" t="s">
        <v>70</v>
      </c>
      <c r="G27" s="24"/>
    </row>
    <row r="28" spans="1:7" ht="8.1" customHeight="1" x14ac:dyDescent="0.25">
      <c r="A28" s="149"/>
      <c r="B28" s="1"/>
      <c r="C28" s="34"/>
      <c r="D28" s="150"/>
      <c r="E28" s="151"/>
      <c r="F28" s="152"/>
      <c r="G28" s="24"/>
    </row>
    <row r="29" spans="1:7" ht="24" customHeight="1" x14ac:dyDescent="0.25">
      <c r="A29" s="153" t="s">
        <v>71</v>
      </c>
      <c r="B29" s="1"/>
      <c r="C29" s="34" t="s">
        <v>75</v>
      </c>
      <c r="D29" s="94"/>
      <c r="E29" s="96"/>
      <c r="F29" s="125">
        <f>Tableau134[[#This Row],[Colonne3]]*E29</f>
        <v>0</v>
      </c>
      <c r="G29" s="24"/>
    </row>
    <row r="30" spans="1:7" ht="24" customHeight="1" x14ac:dyDescent="0.25">
      <c r="A30" s="43"/>
      <c r="B30" s="1"/>
      <c r="C30" s="34" t="s">
        <v>76</v>
      </c>
      <c r="D30" s="94"/>
      <c r="E30" s="96"/>
      <c r="F30" s="125">
        <f>Tableau134[[#This Row],[Colonne3]]*E30</f>
        <v>0</v>
      </c>
      <c r="G30" s="24"/>
    </row>
    <row r="31" spans="1:7" ht="24" customHeight="1" x14ac:dyDescent="0.25">
      <c r="A31" s="43"/>
      <c r="B31" s="1"/>
      <c r="C31" s="34" t="s">
        <v>69</v>
      </c>
      <c r="D31" s="16"/>
      <c r="E31" s="15"/>
      <c r="F31" s="148"/>
      <c r="G31" s="24"/>
    </row>
    <row r="32" spans="1:7" ht="8.1" customHeight="1" x14ac:dyDescent="0.25">
      <c r="A32" s="43"/>
      <c r="B32" s="1"/>
      <c r="C32" s="34"/>
      <c r="D32" s="16"/>
      <c r="E32" s="15"/>
      <c r="F32" s="142"/>
      <c r="G32" s="24"/>
    </row>
    <row r="33" spans="1:7" ht="24" customHeight="1" x14ac:dyDescent="0.25">
      <c r="A33" s="153" t="s">
        <v>72</v>
      </c>
      <c r="B33" s="1"/>
      <c r="C33" s="34" t="s">
        <v>73</v>
      </c>
      <c r="D33" s="94"/>
      <c r="E33" s="96"/>
      <c r="F33" s="125">
        <f>Tableau134[[#This Row],[Colonne3]]*E33</f>
        <v>0</v>
      </c>
      <c r="G33" s="24"/>
    </row>
    <row r="34" spans="1:7" ht="24" customHeight="1" x14ac:dyDescent="0.25">
      <c r="A34" s="43"/>
      <c r="B34" s="1"/>
      <c r="C34" s="34" t="s">
        <v>74</v>
      </c>
      <c r="D34" s="16"/>
      <c r="E34" s="15"/>
      <c r="F34" s="148"/>
      <c r="G34" s="24"/>
    </row>
    <row r="35" spans="1:7" ht="24" customHeight="1" x14ac:dyDescent="0.25">
      <c r="A35" s="43"/>
      <c r="B35" s="1"/>
      <c r="C35" s="34" t="s">
        <v>78</v>
      </c>
      <c r="D35" s="94"/>
      <c r="E35" s="96"/>
      <c r="F35" s="125">
        <f>Tableau134[[#This Row],[Colonne3]]*E35</f>
        <v>0</v>
      </c>
      <c r="G35" s="24"/>
    </row>
    <row r="36" spans="1:7" ht="24" customHeight="1" x14ac:dyDescent="0.25">
      <c r="A36" s="43"/>
      <c r="B36" s="1"/>
      <c r="C36" s="34" t="s">
        <v>77</v>
      </c>
      <c r="D36" s="94"/>
      <c r="E36" s="96"/>
      <c r="F36" s="125">
        <f>Tableau134[[#This Row],[Colonne3]]*E36</f>
        <v>0</v>
      </c>
      <c r="G36" s="24"/>
    </row>
    <row r="37" spans="1:7" ht="24" customHeight="1" x14ac:dyDescent="0.25">
      <c r="A37" s="43"/>
      <c r="B37" s="1"/>
      <c r="C37" s="34" t="s">
        <v>79</v>
      </c>
      <c r="D37" s="94"/>
      <c r="E37" s="96"/>
      <c r="F37" s="125">
        <f>Tableau134[[#This Row],[Colonne3]]*E37</f>
        <v>0</v>
      </c>
      <c r="G37" s="24"/>
    </row>
    <row r="38" spans="1:7" ht="8.1" customHeight="1" x14ac:dyDescent="0.25">
      <c r="A38" s="43"/>
      <c r="B38" s="1"/>
      <c r="C38" s="34"/>
      <c r="D38" s="155"/>
      <c r="E38" s="154"/>
      <c r="F38" s="125"/>
      <c r="G38" s="24"/>
    </row>
    <row r="39" spans="1:7" ht="24" customHeight="1" x14ac:dyDescent="0.25">
      <c r="A39" s="153" t="s">
        <v>80</v>
      </c>
      <c r="B39" s="1"/>
      <c r="C39" s="34" t="s">
        <v>81</v>
      </c>
      <c r="D39" s="16"/>
      <c r="E39" s="15"/>
      <c r="F39" s="148"/>
      <c r="G39" s="24"/>
    </row>
    <row r="40" spans="1:7" ht="24" customHeight="1" x14ac:dyDescent="0.25">
      <c r="A40" s="153"/>
      <c r="B40" s="1"/>
      <c r="C40" s="34" t="s">
        <v>82</v>
      </c>
      <c r="D40" s="94"/>
      <c r="E40" s="96"/>
      <c r="F40" s="125">
        <f>Tableau134[[#This Row],[Colonne3]]*E40</f>
        <v>0</v>
      </c>
      <c r="G40" s="20"/>
    </row>
    <row r="41" spans="1:7" ht="8.1" customHeight="1" x14ac:dyDescent="0.25">
      <c r="A41" s="153"/>
      <c r="B41" s="1"/>
      <c r="C41" s="34"/>
      <c r="D41" s="16"/>
      <c r="E41" s="15"/>
      <c r="F41" s="142"/>
      <c r="G41" s="20"/>
    </row>
    <row r="42" spans="1:7" ht="24" customHeight="1" x14ac:dyDescent="0.25">
      <c r="A42" s="143"/>
      <c r="B42" s="144"/>
      <c r="C42" s="145" t="s">
        <v>83</v>
      </c>
      <c r="D42" s="146"/>
      <c r="E42" s="147"/>
      <c r="F42" s="122">
        <f>SUBTOTAL(109,F29:F41)</f>
        <v>0</v>
      </c>
      <c r="G42" s="24"/>
    </row>
    <row r="43" spans="1:7" ht="24" customHeight="1" x14ac:dyDescent="0.25">
      <c r="A43" s="43"/>
      <c r="B43" s="1"/>
      <c r="C43" s="34"/>
      <c r="D43" s="16"/>
      <c r="E43" s="15"/>
      <c r="F43" s="142"/>
      <c r="G43" s="20"/>
    </row>
    <row r="44" spans="1:7" ht="24" customHeight="1" x14ac:dyDescent="0.25">
      <c r="A44" s="43"/>
      <c r="B44" s="1"/>
      <c r="C44" s="34"/>
      <c r="D44" s="16"/>
      <c r="E44" s="15"/>
      <c r="F44" s="142"/>
      <c r="G44" s="32"/>
    </row>
    <row r="45" spans="1:7" ht="24" customHeight="1" x14ac:dyDescent="0.25">
      <c r="A45" s="65" t="s">
        <v>51</v>
      </c>
      <c r="B45" s="70"/>
      <c r="C45" s="70"/>
      <c r="D45" s="71"/>
      <c r="E45" s="71"/>
      <c r="F45" s="123">
        <f>F19+F26+F42</f>
        <v>81021.400000000009</v>
      </c>
      <c r="G45" s="32"/>
    </row>
    <row r="46" spans="1:7" ht="24" customHeight="1" thickBot="1" x14ac:dyDescent="0.3">
      <c r="A46" s="72" t="s">
        <v>34</v>
      </c>
      <c r="B46" s="73"/>
      <c r="C46" s="74"/>
      <c r="D46" s="73"/>
      <c r="E46" s="75">
        <f>+Tableau134[[#This Row],[Colonne6]]/F6</f>
        <v>0.45985733333333328</v>
      </c>
      <c r="F46" s="124">
        <f>+F6-F45</f>
        <v>68978.599999999991</v>
      </c>
      <c r="G46" s="32"/>
    </row>
    <row r="47" spans="1:7" ht="24" customHeight="1" thickTop="1" thickBot="1" x14ac:dyDescent="0.3">
      <c r="A47" s="76"/>
      <c r="B47" s="1"/>
      <c r="C47" s="34"/>
      <c r="D47" s="16"/>
      <c r="E47" s="15"/>
      <c r="F47" s="125"/>
      <c r="G47" s="32"/>
    </row>
    <row r="48" spans="1:7" ht="24" customHeight="1" thickTop="1" x14ac:dyDescent="0.25">
      <c r="A48" s="67" t="s">
        <v>47</v>
      </c>
      <c r="B48" s="53"/>
      <c r="C48" s="54"/>
      <c r="D48" s="55"/>
      <c r="E48" s="55"/>
      <c r="F48" s="126"/>
      <c r="G48" s="32"/>
    </row>
    <row r="49" spans="1:7" ht="24" customHeight="1" x14ac:dyDescent="0.25">
      <c r="A49" s="42" t="s">
        <v>32</v>
      </c>
      <c r="B49" s="22"/>
      <c r="C49" s="22"/>
      <c r="D49" s="18"/>
      <c r="E49" s="18"/>
      <c r="F49" s="127"/>
      <c r="G49" s="24"/>
    </row>
    <row r="50" spans="1:7" ht="24" customHeight="1" x14ac:dyDescent="0.25">
      <c r="A50" s="40"/>
      <c r="B50" s="3"/>
      <c r="C50" s="14" t="s">
        <v>22</v>
      </c>
      <c r="D50" s="1"/>
      <c r="E50" s="1"/>
      <c r="F50" s="128">
        <v>30000</v>
      </c>
      <c r="G50" s="33"/>
    </row>
    <row r="51" spans="1:7" ht="24" customHeight="1" x14ac:dyDescent="0.25">
      <c r="A51" s="40"/>
      <c r="B51" s="6" t="s">
        <v>1</v>
      </c>
      <c r="C51" s="14" t="s">
        <v>23</v>
      </c>
      <c r="D51" s="20"/>
      <c r="E51" s="21"/>
      <c r="F51" s="121">
        <v>4000</v>
      </c>
      <c r="G51" s="20"/>
    </row>
    <row r="52" spans="1:7" ht="24" customHeight="1" x14ac:dyDescent="0.25">
      <c r="A52" s="40"/>
      <c r="B52" s="6" t="s">
        <v>1</v>
      </c>
      <c r="C52" s="14" t="s">
        <v>24</v>
      </c>
      <c r="D52" s="20"/>
      <c r="E52" s="21"/>
      <c r="F52" s="121">
        <f>Tableau134[[#This Row],[Colonne3]]*E52</f>
        <v>0</v>
      </c>
      <c r="G52" s="20"/>
    </row>
    <row r="53" spans="1:7" ht="24" customHeight="1" x14ac:dyDescent="0.25">
      <c r="A53" s="43"/>
      <c r="B53" s="1"/>
      <c r="C53" s="14" t="s">
        <v>25</v>
      </c>
      <c r="D53" s="1"/>
      <c r="E53" s="15"/>
      <c r="F53" s="121">
        <v>2600</v>
      </c>
      <c r="G53" s="20"/>
    </row>
    <row r="54" spans="1:7" ht="24" customHeight="1" x14ac:dyDescent="0.25">
      <c r="A54" s="43"/>
      <c r="B54" s="1"/>
      <c r="C54" s="14" t="s">
        <v>42</v>
      </c>
      <c r="D54" s="1"/>
      <c r="E54" s="15"/>
      <c r="F54" s="122">
        <f>SUBTOTAL(109,F50:F53)</f>
        <v>36600</v>
      </c>
      <c r="G54" s="20"/>
    </row>
    <row r="55" spans="1:7" ht="24" customHeight="1" x14ac:dyDescent="0.25">
      <c r="A55" s="42" t="s">
        <v>33</v>
      </c>
      <c r="B55" s="22"/>
      <c r="C55" s="22"/>
      <c r="D55" s="18"/>
      <c r="E55" s="18"/>
      <c r="F55" s="127"/>
      <c r="G55" s="20"/>
    </row>
    <row r="56" spans="1:7" ht="24" customHeight="1" x14ac:dyDescent="0.25">
      <c r="A56" s="40"/>
      <c r="B56" s="3"/>
      <c r="C56" s="14" t="s">
        <v>26</v>
      </c>
      <c r="D56" s="1"/>
      <c r="E56" s="1"/>
      <c r="F56" s="128">
        <v>13000</v>
      </c>
      <c r="G56" s="20"/>
    </row>
    <row r="57" spans="1:7" ht="24" customHeight="1" x14ac:dyDescent="0.25">
      <c r="A57" s="40"/>
      <c r="B57" s="6" t="s">
        <v>1</v>
      </c>
      <c r="C57" s="14" t="s">
        <v>27</v>
      </c>
      <c r="D57" s="20"/>
      <c r="E57" s="21"/>
      <c r="F57" s="121">
        <v>3500</v>
      </c>
      <c r="G57" s="20"/>
    </row>
    <row r="58" spans="1:7" ht="24" customHeight="1" x14ac:dyDescent="0.25">
      <c r="A58" s="40"/>
      <c r="B58" s="59"/>
      <c r="C58" s="14" t="s">
        <v>28</v>
      </c>
      <c r="D58" s="20"/>
      <c r="E58" s="21"/>
      <c r="F58" s="121">
        <v>4000</v>
      </c>
      <c r="G58" s="20"/>
    </row>
    <row r="59" spans="1:7" ht="24" customHeight="1" x14ac:dyDescent="0.25">
      <c r="A59" s="40"/>
      <c r="B59" s="6" t="s">
        <v>1</v>
      </c>
      <c r="C59" s="14" t="s">
        <v>43</v>
      </c>
      <c r="D59" s="20"/>
      <c r="E59" s="21"/>
      <c r="F59" s="122">
        <f>SUBTOTAL(109,F56:F58)</f>
        <v>20500</v>
      </c>
      <c r="G59" s="20"/>
    </row>
    <row r="60" spans="1:7" ht="24" customHeight="1" x14ac:dyDescent="0.25">
      <c r="A60" s="66" t="s">
        <v>52</v>
      </c>
      <c r="B60" s="8"/>
      <c r="C60" s="13"/>
      <c r="D60" s="23"/>
      <c r="E60" s="23"/>
      <c r="F60" s="123">
        <f>F54+F59</f>
        <v>57100</v>
      </c>
      <c r="G60" s="20"/>
    </row>
    <row r="61" spans="1:7" ht="18.75" x14ac:dyDescent="0.25">
      <c r="A61" s="64" t="s">
        <v>46</v>
      </c>
      <c r="B61" s="6"/>
      <c r="C61" s="14"/>
      <c r="D61" s="20"/>
      <c r="E61" s="21"/>
      <c r="F61" s="129"/>
    </row>
    <row r="62" spans="1:7" ht="18.75" thickBot="1" x14ac:dyDescent="0.3">
      <c r="A62" s="85" t="s">
        <v>53</v>
      </c>
      <c r="B62" s="44"/>
      <c r="C62" s="45"/>
      <c r="D62" s="46"/>
      <c r="E62" s="86"/>
      <c r="F62" s="130">
        <f>F45*Tableau134[[#This Row],[Colonne5]]</f>
        <v>0</v>
      </c>
    </row>
    <row r="63" spans="1:7" ht="8.25" customHeight="1" thickTop="1" thickBot="1" x14ac:dyDescent="0.3">
      <c r="A63" s="84"/>
      <c r="B63" s="44"/>
      <c r="C63" s="45"/>
      <c r="D63" s="46"/>
      <c r="E63" s="47"/>
      <c r="F63" s="131"/>
    </row>
    <row r="64" spans="1:7" ht="18.75" thickTop="1" x14ac:dyDescent="0.25">
      <c r="A64" s="67" t="s">
        <v>50</v>
      </c>
      <c r="B64" s="81"/>
      <c r="C64" s="82"/>
      <c r="D64" s="63"/>
      <c r="E64" s="83"/>
      <c r="F64" s="132">
        <f>IF(F60=0,F45+F62,+F45+F60)</f>
        <v>138121.40000000002</v>
      </c>
      <c r="G64" s="87"/>
    </row>
    <row r="65" spans="1:6" ht="19.5" thickBot="1" x14ac:dyDescent="0.3">
      <c r="A65" s="72" t="s">
        <v>48</v>
      </c>
      <c r="B65" s="60"/>
      <c r="C65" s="61"/>
      <c r="D65" s="60"/>
      <c r="E65" s="75">
        <f>+Tableau134[[#This Row],[Colonne6]]/F6</f>
        <v>7.9190666666666507E-2</v>
      </c>
      <c r="F65" s="124">
        <f>+F6-F64</f>
        <v>11878.599999999977</v>
      </c>
    </row>
    <row r="66" spans="1:6" ht="15.75" thickTop="1" thickBot="1" x14ac:dyDescent="0.3"/>
    <row r="67" spans="1:6" ht="17.25" thickTop="1" thickBot="1" x14ac:dyDescent="0.3">
      <c r="A67" s="139" t="s">
        <v>60</v>
      </c>
      <c r="B67" s="140"/>
      <c r="C67" s="141"/>
    </row>
    <row r="68" spans="1:6" ht="17.25" thickTop="1" thickBot="1" x14ac:dyDescent="0.3">
      <c r="A68" s="93"/>
      <c r="B68" s="93"/>
      <c r="C68" s="93"/>
    </row>
    <row r="69" spans="1:6" ht="15.75" thickTop="1" x14ac:dyDescent="0.25">
      <c r="A69" s="98" t="s">
        <v>54</v>
      </c>
      <c r="B69" s="99"/>
      <c r="C69" s="103">
        <f>F64/F3</f>
        <v>5524.8560000000007</v>
      </c>
    </row>
    <row r="70" spans="1:6" x14ac:dyDescent="0.25">
      <c r="A70" s="110" t="s">
        <v>56</v>
      </c>
      <c r="B70" s="88" t="s">
        <v>56</v>
      </c>
      <c r="C70" s="104">
        <f>F45/F3</f>
        <v>3240.8560000000002</v>
      </c>
    </row>
    <row r="71" spans="1:6" x14ac:dyDescent="0.25">
      <c r="A71" s="110" t="s">
        <v>55</v>
      </c>
      <c r="B71" s="88" t="s">
        <v>55</v>
      </c>
      <c r="C71" s="104">
        <f>IF(E62="",F60/F3,F62/F3)</f>
        <v>2284</v>
      </c>
    </row>
    <row r="72" spans="1:6" ht="15" x14ac:dyDescent="0.25">
      <c r="A72" s="100" t="s">
        <v>61</v>
      </c>
      <c r="B72" s="90"/>
      <c r="C72" s="133">
        <f>C69/D19</f>
        <v>10.008797101449277</v>
      </c>
    </row>
    <row r="73" spans="1:6" ht="15" x14ac:dyDescent="0.25">
      <c r="A73" s="101" t="s">
        <v>58</v>
      </c>
      <c r="B73" s="89"/>
      <c r="C73" s="105">
        <f>F46/F3</f>
        <v>2759.1439999999998</v>
      </c>
    </row>
    <row r="74" spans="1:6" x14ac:dyDescent="0.25">
      <c r="A74" s="111" t="s">
        <v>59</v>
      </c>
      <c r="B74" s="91" t="s">
        <v>59</v>
      </c>
      <c r="C74" s="106">
        <f>C73/F2</f>
        <v>0.45985733333333328</v>
      </c>
    </row>
    <row r="75" spans="1:6" ht="15" x14ac:dyDescent="0.25">
      <c r="A75" s="101" t="s">
        <v>57</v>
      </c>
      <c r="B75" s="89"/>
      <c r="C75" s="105">
        <f>F65/F3</f>
        <v>475.1439999999991</v>
      </c>
    </row>
    <row r="76" spans="1:6" x14ac:dyDescent="0.25">
      <c r="A76" s="111" t="s">
        <v>59</v>
      </c>
      <c r="B76" s="92" t="s">
        <v>59</v>
      </c>
      <c r="C76" s="107">
        <f>C75/F2</f>
        <v>7.919066666666652E-2</v>
      </c>
    </row>
    <row r="77" spans="1:6" ht="15.75" thickBot="1" x14ac:dyDescent="0.3">
      <c r="A77" s="113" t="s">
        <v>64</v>
      </c>
      <c r="B77" s="112"/>
      <c r="C77" s="102">
        <f>ROUNDUP(F64/F2,0)</f>
        <v>24</v>
      </c>
    </row>
    <row r="78" spans="1:6" ht="15" thickTop="1" x14ac:dyDescent="0.25"/>
    <row r="82" spans="4:5" x14ac:dyDescent="0.25">
      <c r="D82" s="1"/>
      <c r="E82" s="108"/>
    </row>
    <row r="83" spans="4:5" x14ac:dyDescent="0.25">
      <c r="D83" s="1"/>
      <c r="E83" s="108"/>
    </row>
    <row r="84" spans="4:5" x14ac:dyDescent="0.25">
      <c r="D84" s="1"/>
      <c r="E84" s="1"/>
    </row>
    <row r="85" spans="4:5" x14ac:dyDescent="0.25">
      <c r="D85" s="1"/>
      <c r="E85" s="1"/>
    </row>
    <row r="86" spans="4:5" x14ac:dyDescent="0.25">
      <c r="D86" s="1"/>
      <c r="E86" s="1"/>
    </row>
    <row r="87" spans="4:5" x14ac:dyDescent="0.25">
      <c r="D87" s="1"/>
      <c r="E87" s="109"/>
    </row>
    <row r="88" spans="4:5" x14ac:dyDescent="0.25">
      <c r="D88" s="1"/>
      <c r="E88" s="1"/>
    </row>
  </sheetData>
  <mergeCells count="2">
    <mergeCell ref="A1:F1"/>
    <mergeCell ref="A67:C67"/>
  </mergeCells>
  <printOptions horizontalCentered="1"/>
  <pageMargins left="0.23622047244094491" right="0.23622047244094491" top="0.39370078740157483" bottom="0" header="0.11811023622047245" footer="0.31496062992125984"/>
  <pageSetup paperSize="9" scale="55" orientation="portrait" cellComments="asDisplayed" r:id="rId1"/>
  <headerFooter>
    <oddHeader>&amp;LDGESIP MEC JSB Projet connaissance des coûts des activités des établissements d'enseignement supérieur et de recherche (P2CA)&amp;R&amp;D</oddHeader>
  </headerFooter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Grille avec exemple chiffré 1</vt:lpstr>
      <vt:lpstr>Grille avec exemple chiffré 2</vt:lpstr>
      <vt:lpstr>Grille EAD</vt:lpstr>
      <vt:lpstr>'Grille avec exemple chiffré 1'!Zone_d_impression</vt:lpstr>
      <vt:lpstr>'Grille avec exemple chiffré 2'!Zone_d_impression</vt:lpstr>
      <vt:lpstr>'Grille EAD'!Zone_d_impression</vt:lpstr>
    </vt:vector>
  </TitlesOfParts>
  <Company>UPMF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Ardhuin</dc:creator>
  <cp:lastModifiedBy>Jean-Serge Boiteau</cp:lastModifiedBy>
  <cp:lastPrinted>2017-05-23T09:44:10Z</cp:lastPrinted>
  <dcterms:created xsi:type="dcterms:W3CDTF">2011-12-19T15:41:36Z</dcterms:created>
  <dcterms:modified xsi:type="dcterms:W3CDTF">2019-04-08T15:35:13Z</dcterms:modified>
</cp:coreProperties>
</file>